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admin\Dropbox\CBC Share Folder (1)\Minutes\2019 CC and QBMs\QBM_20190602\"/>
    </mc:Choice>
  </mc:AlternateContent>
  <xr:revisionPtr revIDLastSave="0" documentId="8_{A1524832-0626-40E5-85B0-FA81D5966521}" xr6:coauthVersionLast="43" xr6:coauthVersionMax="43" xr10:uidLastSave="{00000000-0000-0000-0000-000000000000}"/>
  <bookViews>
    <workbookView xWindow="-108" yWindow="-108" windowWidth="23256" windowHeight="12576" activeTab="3" xr2:uid="{00000000-000D-0000-FFFF-FFFF00000000}"/>
  </bookViews>
  <sheets>
    <sheet name="Summary" sheetId="2" r:id="rId1"/>
    <sheet name="PL" sheetId="8" r:id="rId2"/>
    <sheet name="BalSht" sheetId="7" r:id="rId3"/>
    <sheet name="Notes" sheetId="11" r:id="rId4"/>
    <sheet name="PLM" sheetId="9" state="hidden" r:id="rId5"/>
    <sheet name="Qtr" sheetId="5" state="hidden" r:id="rId6"/>
  </sheets>
  <definedNames>
    <definedName name="_xlnm.Print_Area" localSheetId="2">BalSht!$A:$G</definedName>
    <definedName name="_xlnm.Print_Area" localSheetId="3">Notes!$A:$G</definedName>
    <definedName name="_xlnm.Print_Area" localSheetId="1">PL!$B$2:$G$55</definedName>
    <definedName name="_xlnm.Print_Area" localSheetId="4">PLM!$B$2:$F$64</definedName>
    <definedName name="_xlnm.Print_Area" localSheetId="0">Summary!$A$1:$J$23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2" l="1"/>
  <c r="J20" i="2"/>
  <c r="D50" i="9" l="1"/>
  <c r="D51" i="9"/>
  <c r="E23" i="9"/>
  <c r="D23" i="9"/>
  <c r="E18" i="9"/>
  <c r="D18" i="9"/>
  <c r="E17" i="9"/>
  <c r="D17" i="9"/>
  <c r="E36" i="9"/>
  <c r="E33" i="9"/>
  <c r="D33" i="9"/>
  <c r="E13" i="8"/>
  <c r="E29" i="8"/>
  <c r="F29" i="8"/>
  <c r="C22" i="2"/>
  <c r="F4" i="2"/>
  <c r="E13" i="9"/>
  <c r="D13" i="9"/>
  <c r="E11" i="9"/>
  <c r="D11" i="9"/>
  <c r="F19" i="8"/>
  <c r="F14" i="8"/>
  <c r="E14" i="8"/>
  <c r="F13" i="8"/>
  <c r="F32" i="8"/>
  <c r="D11" i="7" l="1"/>
  <c r="D13" i="7"/>
  <c r="F41" i="7"/>
  <c r="F30" i="7"/>
  <c r="F22" i="7"/>
  <c r="F13" i="7"/>
  <c r="F12" i="7"/>
  <c r="F11" i="7"/>
  <c r="E19" i="8" l="1"/>
  <c r="G24" i="8"/>
  <c r="E36" i="11"/>
  <c r="F27" i="11"/>
  <c r="F28" i="9" l="1"/>
  <c r="G17" i="8" l="1"/>
  <c r="E48" i="11" l="1"/>
  <c r="E27" i="11"/>
  <c r="E15" i="11"/>
  <c r="F11" i="8" l="1"/>
  <c r="E11" i="8"/>
  <c r="F14" i="9"/>
  <c r="F15" i="9"/>
  <c r="F55" i="9"/>
  <c r="D30" i="7"/>
  <c r="F52" i="9" l="1"/>
  <c r="D41" i="7" l="1"/>
  <c r="F46" i="9" l="1"/>
  <c r="C20" i="2" l="1"/>
  <c r="D20" i="2" l="1"/>
  <c r="E20" i="2"/>
  <c r="E39" i="9"/>
  <c r="F36" i="9"/>
  <c r="E12" i="9"/>
  <c r="F11" i="9"/>
  <c r="F10" i="9"/>
  <c r="F18" i="9"/>
  <c r="F60" i="9"/>
  <c r="F59" i="9"/>
  <c r="F58" i="9"/>
  <c r="F57" i="9"/>
  <c r="F56" i="9"/>
  <c r="F54" i="9"/>
  <c r="F53" i="9"/>
  <c r="F51" i="9"/>
  <c r="E50" i="9"/>
  <c r="E61" i="9" s="1"/>
  <c r="D61" i="9"/>
  <c r="F49" i="9"/>
  <c r="F38" i="9"/>
  <c r="F37" i="9"/>
  <c r="F35" i="9"/>
  <c r="F34" i="9"/>
  <c r="F33" i="9"/>
  <c r="F32" i="9"/>
  <c r="F31" i="9"/>
  <c r="F30" i="9"/>
  <c r="F29" i="9"/>
  <c r="F23" i="9"/>
  <c r="F22" i="9"/>
  <c r="F21" i="9"/>
  <c r="F20" i="9"/>
  <c r="F19" i="9"/>
  <c r="F20" i="2" l="1"/>
  <c r="D22" i="2"/>
  <c r="D12" i="9"/>
  <c r="D24" i="9" s="1"/>
  <c r="E22" i="2"/>
  <c r="F50" i="9"/>
  <c r="F61" i="9" s="1"/>
  <c r="E24" i="9"/>
  <c r="E41" i="9" s="1"/>
  <c r="F39" i="9"/>
  <c r="F17" i="9"/>
  <c r="F13" i="9"/>
  <c r="D39" i="9"/>
  <c r="D41" i="9" l="1"/>
  <c r="F12" i="9"/>
  <c r="F24" i="9" s="1"/>
  <c r="F41" i="9" s="1"/>
  <c r="G29" i="8" l="1"/>
  <c r="G18" i="8" l="1"/>
  <c r="E11" i="2"/>
  <c r="D10" i="2"/>
  <c r="E9" i="2"/>
  <c r="D9" i="2"/>
  <c r="G31" i="8" l="1"/>
  <c r="G32" i="8"/>
  <c r="G30" i="8"/>
  <c r="G27" i="8"/>
  <c r="G26" i="8"/>
  <c r="G25" i="8"/>
  <c r="G28" i="8"/>
  <c r="G19" i="8"/>
  <c r="G16" i="8"/>
  <c r="G15" i="8"/>
  <c r="G13" i="8"/>
  <c r="E10" i="2"/>
  <c r="G11" i="8" l="1"/>
  <c r="G14" i="8"/>
  <c r="D11" i="2"/>
  <c r="J10" i="2"/>
  <c r="F10" i="2"/>
  <c r="F17" i="7" l="1"/>
  <c r="E42" i="7" l="1"/>
  <c r="E29" i="7" s="1"/>
  <c r="E32" i="7" s="1"/>
  <c r="E25" i="7"/>
  <c r="E17" i="7"/>
  <c r="E26" i="7" l="1"/>
  <c r="F42" i="7"/>
  <c r="F29" i="7" s="1"/>
  <c r="F25" i="7"/>
  <c r="F26" i="7" s="1"/>
  <c r="F32" i="7" l="1"/>
  <c r="G34" i="8"/>
  <c r="G33" i="8"/>
  <c r="J22" i="2" l="1"/>
  <c r="F22" i="2"/>
  <c r="J14" i="2" l="1"/>
  <c r="B18" i="5" l="1"/>
  <c r="C20" i="5"/>
  <c r="E12" i="5" l="1"/>
  <c r="E20" i="5" s="1"/>
  <c r="D12" i="5"/>
  <c r="D20" i="5" s="1"/>
  <c r="J12" i="5"/>
  <c r="F12" i="5" l="1"/>
  <c r="F20" i="5"/>
  <c r="F35" i="8"/>
  <c r="E14" i="2" s="1"/>
  <c r="E35" i="8"/>
  <c r="D14" i="2" s="1"/>
  <c r="F20" i="8"/>
  <c r="G10" i="8"/>
  <c r="C21" i="5"/>
  <c r="F14" i="2" l="1"/>
  <c r="F37" i="8"/>
  <c r="G20" i="8"/>
  <c r="G35" i="8"/>
  <c r="E20" i="8"/>
  <c r="E37" i="8" s="1"/>
  <c r="D17" i="7"/>
  <c r="D42" i="7"/>
  <c r="D29" i="7" s="1"/>
  <c r="D32" i="7" s="1"/>
  <c r="D25" i="7"/>
  <c r="G37" i="8" l="1"/>
  <c r="D26" i="7"/>
  <c r="D11" i="5" l="1"/>
  <c r="G21" i="5"/>
  <c r="G19" i="5"/>
  <c r="G18" i="5"/>
  <c r="I18" i="5" s="1"/>
  <c r="H18" i="5" l="1"/>
  <c r="J18" i="5" s="1"/>
  <c r="I11" i="5" l="1"/>
  <c r="H11" i="5"/>
  <c r="J10" i="5"/>
  <c r="B11" i="5"/>
  <c r="B13" i="5" s="1"/>
  <c r="B21" i="5" s="1"/>
  <c r="J11" i="5" l="1"/>
  <c r="H19" i="5"/>
  <c r="B19" i="5"/>
  <c r="B12" i="5"/>
  <c r="B20" i="5" s="1"/>
  <c r="I13" i="5"/>
  <c r="I21" i="5" s="1"/>
  <c r="I19" i="5"/>
  <c r="H13" i="5"/>
  <c r="J13" i="5" l="1"/>
  <c r="H21" i="5"/>
  <c r="J19" i="5"/>
  <c r="F11" i="5" l="1"/>
  <c r="C19" i="5"/>
  <c r="D19" i="5" s="1"/>
  <c r="C18" i="5"/>
  <c r="E18" i="5" s="1"/>
  <c r="F10" i="5"/>
  <c r="I23" i="5"/>
  <c r="H23" i="5"/>
  <c r="C23" i="5"/>
  <c r="J15" i="5"/>
  <c r="E15" i="5"/>
  <c r="D15" i="5"/>
  <c r="D18" i="5" l="1"/>
  <c r="E13" i="5"/>
  <c r="E21" i="5" s="1"/>
  <c r="D13" i="5"/>
  <c r="E19" i="5"/>
  <c r="F19" i="5" s="1"/>
  <c r="F18" i="5"/>
  <c r="D23" i="5"/>
  <c r="E23" i="5"/>
  <c r="J23" i="5"/>
  <c r="F15" i="5"/>
  <c r="F13" i="5" l="1"/>
  <c r="D21" i="5"/>
  <c r="J21" i="5"/>
  <c r="F23" i="5"/>
  <c r="F21" i="5" l="1"/>
  <c r="I12" i="2" l="1"/>
  <c r="I16" i="2" s="1"/>
  <c r="H12" i="2"/>
  <c r="H16" i="2" s="1"/>
  <c r="J11" i="2"/>
  <c r="J9" i="2"/>
  <c r="J12" i="2" l="1"/>
  <c r="J16" i="2" s="1"/>
  <c r="F11" i="2"/>
  <c r="E12" i="2"/>
  <c r="E16" i="2" s="1"/>
  <c r="F9" i="2"/>
  <c r="D12" i="2"/>
  <c r="D16" i="2" s="1"/>
  <c r="F12" i="2" l="1"/>
  <c r="F16" i="2" s="1"/>
</calcChain>
</file>

<file path=xl/sharedStrings.xml><?xml version="1.0" encoding="utf-8"?>
<sst xmlns="http://schemas.openxmlformats.org/spreadsheetml/2006/main" count="271" uniqueCount="192">
  <si>
    <t>Carlingford Baptist Church</t>
  </si>
  <si>
    <t/>
  </si>
  <si>
    <t>$ Difference</t>
  </si>
  <si>
    <t>Income</t>
  </si>
  <si>
    <t>Offerings</t>
  </si>
  <si>
    <t>Total Income</t>
  </si>
  <si>
    <t>Expenses</t>
  </si>
  <si>
    <t>Total Expenses</t>
  </si>
  <si>
    <t>Weeks =</t>
  </si>
  <si>
    <t>ACTUAL</t>
  </si>
  <si>
    <t>BUDGET</t>
  </si>
  <si>
    <t>VARIANCE</t>
  </si>
  <si>
    <t>$</t>
  </si>
  <si>
    <t>Average Offerings weeks =</t>
  </si>
  <si>
    <t>Ministries</t>
  </si>
  <si>
    <t>Communication</t>
  </si>
  <si>
    <t>Insurance, Rates &amp; Utilities</t>
  </si>
  <si>
    <t>Employment</t>
  </si>
  <si>
    <t>Profit &amp; Loss to Budget</t>
  </si>
  <si>
    <t>2015-16</t>
  </si>
  <si>
    <t>Total</t>
  </si>
  <si>
    <t>Mandarin Ministry</t>
  </si>
  <si>
    <t>Children</t>
  </si>
  <si>
    <t>Balance</t>
  </si>
  <si>
    <t>Annual Budget</t>
  </si>
  <si>
    <t>YTD Actual</t>
  </si>
  <si>
    <t>Young People</t>
  </si>
  <si>
    <t>Discipleship</t>
  </si>
  <si>
    <t>Hospitality</t>
  </si>
  <si>
    <t>Community Outreach &amp; Multicultural</t>
  </si>
  <si>
    <t>YTD Budget</t>
  </si>
  <si>
    <t>YTD</t>
  </si>
  <si>
    <t>WEEKS</t>
  </si>
  <si>
    <t>Average</t>
  </si>
  <si>
    <t>Tithes &amp; Offerings</t>
  </si>
  <si>
    <t>2016-17</t>
  </si>
  <si>
    <t>Korean Ministry</t>
  </si>
  <si>
    <t>to March 2017</t>
  </si>
  <si>
    <t>Offering COM</t>
  </si>
  <si>
    <t>Average COM</t>
  </si>
  <si>
    <t>Carlingford Baptist Church - Offerings by Quarter</t>
  </si>
  <si>
    <t>Surplus (Deficit)</t>
  </si>
  <si>
    <t>2017-18</t>
  </si>
  <si>
    <t>Feb</t>
  </si>
  <si>
    <t>2018-19</t>
  </si>
  <si>
    <t>General Income</t>
  </si>
  <si>
    <t>Special Purpose Income</t>
  </si>
  <si>
    <t>* Celebration / Other</t>
  </si>
  <si>
    <t>* Korean</t>
  </si>
  <si>
    <t>ESL Ministry</t>
  </si>
  <si>
    <t>* Property Maintenance</t>
  </si>
  <si>
    <t>* Missions</t>
  </si>
  <si>
    <t>* Church Bus</t>
  </si>
  <si>
    <t>* Property Rent &amp; Hire</t>
  </si>
  <si>
    <t>Special Purpose Expenses</t>
  </si>
  <si>
    <t>Administration</t>
  </si>
  <si>
    <t>* Transfers from other reserves</t>
  </si>
  <si>
    <t>Celebration/Other Communities</t>
  </si>
  <si>
    <t>Missions &amp; Missionaries</t>
  </si>
  <si>
    <t>Baptist Association</t>
  </si>
  <si>
    <t>* Camps &amp; Retreats</t>
  </si>
  <si>
    <t>Worship - Speaker</t>
  </si>
  <si>
    <t>Worship - Music / Other</t>
  </si>
  <si>
    <t>Staff Training</t>
  </si>
  <si>
    <t>Korean 5 year anniversary</t>
  </si>
  <si>
    <t>Playtime Ministry</t>
  </si>
  <si>
    <t>ESL Income</t>
  </si>
  <si>
    <t>Playtime Income</t>
  </si>
  <si>
    <t>Employment - Playtime Coordinator</t>
  </si>
  <si>
    <t>Note</t>
  </si>
  <si>
    <t>1</t>
  </si>
  <si>
    <t>Playtime's bank account and transactions have been recognised in</t>
  </si>
  <si>
    <t>Bank account at 30 June 2018 /</t>
  </si>
  <si>
    <t xml:space="preserve">  General funds at start of year</t>
  </si>
  <si>
    <t>2</t>
  </si>
  <si>
    <t>3</t>
  </si>
  <si>
    <t>Transfers from Property Maintenance and Korean Ministry reserves</t>
  </si>
  <si>
    <t>will occur during the year, so that these reserves are nil by year-end.</t>
  </si>
  <si>
    <t>Transfers to date are based on expenses incurred to date.</t>
  </si>
  <si>
    <t>* Project Refresh Income</t>
  </si>
  <si>
    <t>Income is recognised to the Profit and Loss and then allocated to reserve.</t>
  </si>
  <si>
    <t>* Property Development Income</t>
  </si>
  <si>
    <t>Expense</t>
  </si>
  <si>
    <t>Amounts recognised to the Profit and Loss are then allocated to reserve.</t>
  </si>
  <si>
    <t>* Property Development Costs</t>
  </si>
  <si>
    <t>4</t>
  </si>
  <si>
    <t>July 2018 to March 2019</t>
  </si>
  <si>
    <t>the Church's financial accounts for the first time in this year:</t>
  </si>
  <si>
    <t>In addition, Playtime owes $2,306 to general account for expenses paid.</t>
  </si>
  <si>
    <t>to Mar 2019至3月</t>
  </si>
  <si>
    <t>Weeks周 =</t>
  </si>
  <si>
    <t>ACTUAL实际</t>
  </si>
  <si>
    <t>BUDGET预算</t>
  </si>
  <si>
    <t>VARIANCE差异</t>
  </si>
  <si>
    <t>INCOME收入</t>
  </si>
  <si>
    <t>Tithes &amp; Offerings奉献（包括十一奉献）</t>
  </si>
  <si>
    <t>General Income一般收入</t>
  </si>
  <si>
    <t>Special Purpose Income特殊用途收入</t>
  </si>
  <si>
    <t>Total Income收入合计</t>
  </si>
  <si>
    <t>Less: Expenses支出</t>
  </si>
  <si>
    <t>Total Surplus/(Deficit)盈余/(亏损)合计</t>
  </si>
  <si>
    <t>AVERAGE WEEKLY OFFERINGS每周平均奉献</t>
  </si>
  <si>
    <t>Carlingford Baptist Church - Budget Summary加灵福浸信会财务预算</t>
  </si>
  <si>
    <t>Profit &amp; Loss to Budget盈余/亏损与预算的差异</t>
  </si>
  <si>
    <t>Note附注</t>
  </si>
  <si>
    <t>YTD Actual
实际</t>
  </si>
  <si>
    <t>YTD Budget
预算</t>
  </si>
  <si>
    <t>$ Difference
差异</t>
  </si>
  <si>
    <t>Note
附注</t>
  </si>
  <si>
    <t>Income收入</t>
  </si>
  <si>
    <t>* Missions宣教</t>
  </si>
  <si>
    <t>* Property Rent &amp; Hire场地租金</t>
  </si>
  <si>
    <t>* Church Bus教会巴士</t>
  </si>
  <si>
    <t>* Camps &amp; Retreats教会营会</t>
  </si>
  <si>
    <t>* Project Refresh Income翻新计划</t>
  </si>
  <si>
    <t>* Property Development Income物业发展</t>
  </si>
  <si>
    <t>* Transfers from other reserves其他基金转账</t>
  </si>
  <si>
    <t>Expenses支出</t>
  </si>
  <si>
    <t>Special Purpose Expenses特殊用途支出</t>
  </si>
  <si>
    <t>* Property Development Costs物业发展</t>
  </si>
  <si>
    <t>* Property Maintenance物业维修</t>
  </si>
  <si>
    <t>Employment薪资</t>
  </si>
  <si>
    <t>Missions &amp; Missionaries宣教</t>
  </si>
  <si>
    <t>Ministries教会事工</t>
  </si>
  <si>
    <t>Administration行政费用</t>
  </si>
  <si>
    <t>Baptist Association浸联会</t>
  </si>
  <si>
    <t>Communication通讯费</t>
  </si>
  <si>
    <t>Insurance, Rates &amp; Utilities保险费, 市政祱, 水电费</t>
  </si>
  <si>
    <t>Total Expenses支出合计</t>
  </si>
  <si>
    <t>Surplus盈余 (Deficit亏损)</t>
  </si>
  <si>
    <t>Carlingford Baptist Church加灵福浸信会</t>
  </si>
  <si>
    <t>Balance Sheet资产负债表</t>
  </si>
  <si>
    <t>2019年3月31日</t>
  </si>
  <si>
    <t>Mar3月</t>
  </si>
  <si>
    <t>Dec12月</t>
  </si>
  <si>
    <t>Assets资产</t>
  </si>
  <si>
    <t xml:space="preserve">   Bank/Cash - General一般存款</t>
  </si>
  <si>
    <t xml:space="preserve">   Bank - Playtime幼儿学前游戏组</t>
  </si>
  <si>
    <t xml:space="preserve">   Bank - Project Refresh翻新计划</t>
  </si>
  <si>
    <t xml:space="preserve">   Income Receivable应收账款</t>
  </si>
  <si>
    <t xml:space="preserve">   Prepaid Expenses预付费用</t>
  </si>
  <si>
    <t>Total Assets资产合计</t>
  </si>
  <si>
    <t>Liabilities负债</t>
  </si>
  <si>
    <t xml:space="preserve">   Trade Payables应付账款</t>
  </si>
  <si>
    <t xml:space="preserve">   Accrued Expenses应付费用</t>
  </si>
  <si>
    <t xml:space="preserve">   Payable to Missions应付宣教费用</t>
  </si>
  <si>
    <t xml:space="preserve">   Key and Event Deposits订金(锁匙/租用场地)</t>
  </si>
  <si>
    <t xml:space="preserve">   Payroll Liabilities应付薪资</t>
  </si>
  <si>
    <t xml:space="preserve">   GST Liabilities应付消费税</t>
  </si>
  <si>
    <t>Total Liabilities负债合计</t>
  </si>
  <si>
    <t>Net Assets净资产</t>
  </si>
  <si>
    <t>Equity产权</t>
  </si>
  <si>
    <t xml:space="preserve">   Reserves备用基金</t>
  </si>
  <si>
    <t xml:space="preserve">   Surplus盈余 (Deficit亏损)</t>
  </si>
  <si>
    <t>Summary of Reserves备用基金总览</t>
  </si>
  <si>
    <t xml:space="preserve">   Property Development物业发展</t>
  </si>
  <si>
    <t xml:space="preserve">   Project Refresh翻新计划</t>
  </si>
  <si>
    <t xml:space="preserve">   Property Maintenance物业维修</t>
  </si>
  <si>
    <t xml:space="preserve">   Korean Ministry韩语事工</t>
  </si>
  <si>
    <t>Notes to Financial Report财务报表附注</t>
  </si>
  <si>
    <t>Playtime幼儿学期游戏组</t>
  </si>
  <si>
    <t>2019财政年度年初资金</t>
  </si>
  <si>
    <t>Playtime Income收入</t>
  </si>
  <si>
    <t>幼儿游戏组负责人薪资</t>
  </si>
  <si>
    <t>Bank account at end of month月尾余额</t>
  </si>
  <si>
    <t>一般存款预付了幼儿学期游戏组的一些费用</t>
  </si>
  <si>
    <t>Property Development物业发展</t>
  </si>
  <si>
    <t>Property Trust interest物业基金利息</t>
  </si>
  <si>
    <t>Development Application开发许可申请</t>
  </si>
  <si>
    <t>Less: Allocated to Reserve存入基金</t>
  </si>
  <si>
    <t>Project Refresh翻新计划</t>
  </si>
  <si>
    <t>附注 1</t>
  </si>
  <si>
    <t>附注 2</t>
  </si>
  <si>
    <t>附注 3</t>
  </si>
  <si>
    <t>附注 4</t>
  </si>
  <si>
    <t>盈余或亏损记在基金账目</t>
  </si>
  <si>
    <t>Project Refresh offerings所收奉献</t>
  </si>
  <si>
    <t>Project Refresh interest利息</t>
  </si>
  <si>
    <t>Transfers from other reserves从其他基金提取/存入</t>
  </si>
  <si>
    <t>所需银额根据物业维修和韩语事工开支日期从基金提取。</t>
  </si>
  <si>
    <t>Transfers from: 从基金提取</t>
  </si>
  <si>
    <t xml:space="preserve">   Property Maintenance reserve物业维修</t>
  </si>
  <si>
    <t xml:space="preserve">   Korean Ministry reserve韩语事工</t>
  </si>
  <si>
    <t>这些基金不存年底余额</t>
  </si>
  <si>
    <t>Total transfers from reserves提取银额合计</t>
  </si>
  <si>
    <t>联合崇拜、英语、国语聚会</t>
  </si>
  <si>
    <t>Korean Community韩语聚会</t>
  </si>
  <si>
    <t>2018年7月 至 2019年3月</t>
  </si>
  <si>
    <t xml:space="preserve">   Bank - Property Trust物业基金</t>
  </si>
  <si>
    <t xml:space="preserve">   General Funds at start of year年初资金银额</t>
  </si>
  <si>
    <t>Total Equity产权总计</t>
  </si>
  <si>
    <t>幼儿学前游戏组从今年开始在教会财政上有了独立的银行账户和记账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</si>
</sst>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0_ ;[Red]\-#,##0\ "/>
    <numFmt numFmtId="165" formatCode="&quot;$&quot;#,##0.00;[Red]\(&quot;$&quot;#,##0.00\)"/>
    <numFmt numFmtId="166" formatCode="&quot;$&quot;#,##0.00"/>
    <numFmt numFmtId="167" formatCode="#,##0;[Red]\(#,##0\)"/>
    <numFmt numFmtId="168" formatCode="#,##0.0"/>
  </numFmts>
  <fonts count="27" x14ac:knownFonts="1">
    <font>
      <sz val="10"/>
      <name val="Arial"/>
    </font>
    <font>
      <b/>
      <sz val="10"/>
      <name val="Arial"/>
      <family val="2"/>
    </font>
    <font>
      <sz val="8"/>
      <name val="Arial"/>
      <family val="2"/>
    </font>
    <font>
      <sz val="8"/>
      <color indexed="10"/>
      <name val="Arial"/>
      <family val="2"/>
    </font>
    <font>
      <sz val="9"/>
      <name val="Arial"/>
      <family val="2"/>
    </font>
    <font>
      <b/>
      <sz val="8"/>
      <color indexed="16"/>
      <name val="Times New Roman"/>
      <family val="1"/>
    </font>
    <font>
      <i/>
      <sz val="8"/>
      <name val="Times New Roman"/>
      <family val="1"/>
    </font>
    <font>
      <i/>
      <sz val="9"/>
      <name val="Times New Roman"/>
      <family val="1"/>
    </font>
    <font>
      <b/>
      <sz val="10"/>
      <name val="Arial"/>
      <family val="2"/>
    </font>
    <font>
      <sz val="10"/>
      <name val="Arial"/>
      <family val="2"/>
    </font>
    <font>
      <b/>
      <sz val="16"/>
      <name val="Arial"/>
      <family val="2"/>
    </font>
    <font>
      <b/>
      <sz val="18"/>
      <name val="Arial"/>
      <family val="2"/>
    </font>
    <font>
      <sz val="18"/>
      <name val="Arial"/>
      <family val="2"/>
    </font>
    <font>
      <sz val="12"/>
      <name val="Arial"/>
      <family val="2"/>
    </font>
    <font>
      <sz val="16"/>
      <name val="Arial"/>
      <family val="2"/>
    </font>
    <font>
      <sz val="18"/>
      <color indexed="10"/>
      <name val="Arial"/>
      <family val="2"/>
    </font>
    <font>
      <b/>
      <sz val="10"/>
      <name val="Times New Roman"/>
      <family val="1"/>
    </font>
    <font>
      <sz val="14"/>
      <name val="Arial"/>
      <family val="2"/>
    </font>
    <font>
      <b/>
      <sz val="12"/>
      <name val="Arial"/>
      <family val="2"/>
    </font>
    <font>
      <b/>
      <sz val="13"/>
      <name val="Arial"/>
      <family val="2"/>
    </font>
    <font>
      <b/>
      <sz val="9"/>
      <name val="Times New Roman"/>
      <family val="1"/>
    </font>
    <font>
      <b/>
      <sz val="9"/>
      <name val="Arial"/>
      <family val="2"/>
    </font>
    <font>
      <b/>
      <sz val="14"/>
      <name val="Arial"/>
      <family val="2"/>
    </font>
    <font>
      <b/>
      <sz val="10"/>
      <color indexed="9"/>
      <name val="Times New Roman"/>
      <family val="1"/>
    </font>
    <font>
      <b/>
      <sz val="16"/>
      <name val="Times New Roman"/>
      <family val="1"/>
    </font>
    <font>
      <b/>
      <sz val="14"/>
      <name val="Times New Roman"/>
      <family val="1"/>
    </font>
    <font>
      <u/>
      <sz val="12"/>
      <name val="Arial"/>
      <family val="2"/>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9" fillId="0" borderId="0"/>
  </cellStyleXfs>
  <cellXfs count="168">
    <xf numFmtId="0" fontId="0" fillId="0" borderId="0" xfId="0"/>
    <xf numFmtId="0" fontId="2" fillId="0" borderId="0" xfId="0" applyFont="1"/>
    <xf numFmtId="0" fontId="2" fillId="2" borderId="0" xfId="0" applyFont="1" applyFill="1" applyBorder="1"/>
    <xf numFmtId="0" fontId="0" fillId="2" borderId="0" xfId="0" applyFill="1" applyBorder="1"/>
    <xf numFmtId="0" fontId="2" fillId="0" borderId="0" xfId="0" applyFont="1" applyAlignment="1">
      <alignment vertical="top" wrapText="1"/>
    </xf>
    <xf numFmtId="0" fontId="2" fillId="2" borderId="0" xfId="0" applyFont="1" applyFill="1" applyBorder="1" applyAlignment="1">
      <alignment horizontal="left"/>
    </xf>
    <xf numFmtId="0" fontId="2" fillId="0" borderId="0" xfId="0" applyFont="1" applyAlignment="1">
      <alignment horizontal="left"/>
    </xf>
    <xf numFmtId="0" fontId="1" fillId="0" borderId="0" xfId="0" applyFont="1" applyAlignment="1">
      <alignment horizontal="center"/>
    </xf>
    <xf numFmtId="0" fontId="2" fillId="2" borderId="0" xfId="0" applyNumberFormat="1" applyFont="1" applyFill="1" applyBorder="1" applyAlignment="1">
      <alignment horizontal="right"/>
    </xf>
    <xf numFmtId="0" fontId="2" fillId="0" borderId="0" xfId="0" applyNumberFormat="1" applyFont="1" applyAlignment="1">
      <alignment horizontal="right"/>
    </xf>
    <xf numFmtId="0" fontId="2" fillId="2" borderId="0" xfId="0" applyFont="1" applyFill="1" applyBorder="1" applyAlignment="1">
      <alignment horizontal="right"/>
    </xf>
    <xf numFmtId="0" fontId="2" fillId="0" borderId="0" xfId="0" applyFont="1" applyAlignment="1">
      <alignment horizontal="right"/>
    </xf>
    <xf numFmtId="0" fontId="4" fillId="0" borderId="0" xfId="0" applyFont="1" applyAlignment="1">
      <alignment vertical="top" wrapText="1"/>
    </xf>
    <xf numFmtId="0" fontId="0" fillId="0" borderId="0" xfId="0"/>
    <xf numFmtId="0" fontId="0" fillId="0" borderId="0" xfId="0" applyBorder="1"/>
    <xf numFmtId="0" fontId="8" fillId="0" borderId="0" xfId="0" applyFont="1" applyBorder="1"/>
    <xf numFmtId="3" fontId="0" fillId="0" borderId="0" xfId="0" applyNumberFormat="1" applyBorder="1"/>
    <xf numFmtId="0" fontId="10" fillId="0" borderId="0" xfId="0" applyFont="1" applyBorder="1"/>
    <xf numFmtId="3" fontId="10" fillId="0" borderId="0" xfId="0" applyNumberFormat="1" applyFont="1" applyBorder="1" applyAlignment="1">
      <alignment horizontal="center"/>
    </xf>
    <xf numFmtId="3" fontId="8" fillId="0" borderId="0" xfId="0" applyNumberFormat="1" applyFont="1" applyBorder="1" applyAlignment="1">
      <alignment horizontal="center"/>
    </xf>
    <xf numFmtId="3" fontId="11" fillId="0" borderId="0" xfId="0" applyNumberFormat="1" applyFont="1" applyBorder="1"/>
    <xf numFmtId="164" fontId="11" fillId="0" borderId="0" xfId="0" applyNumberFormat="1" applyFont="1" applyBorder="1"/>
    <xf numFmtId="0" fontId="2" fillId="0" borderId="0" xfId="0" applyFont="1" applyBorder="1"/>
    <xf numFmtId="0" fontId="9" fillId="0" borderId="0" xfId="0" applyFont="1" applyBorder="1"/>
    <xf numFmtId="49" fontId="4" fillId="2" borderId="0" xfId="0" applyNumberFormat="1" applyFont="1" applyFill="1" applyBorder="1" applyAlignment="1">
      <alignment vertical="top"/>
    </xf>
    <xf numFmtId="3" fontId="12" fillId="0" borderId="0" xfId="0" applyNumberFormat="1" applyFont="1" applyBorder="1"/>
    <xf numFmtId="0" fontId="13" fillId="0" borderId="0" xfId="0" applyFont="1" applyBorder="1"/>
    <xf numFmtId="164" fontId="12" fillId="0" borderId="1" xfId="0" applyNumberFormat="1" applyFont="1" applyBorder="1"/>
    <xf numFmtId="164" fontId="12" fillId="0" borderId="2" xfId="0" applyNumberFormat="1" applyFont="1" applyBorder="1"/>
    <xf numFmtId="3" fontId="12" fillId="0" borderId="0" xfId="0" applyNumberFormat="1" applyFont="1"/>
    <xf numFmtId="164" fontId="12" fillId="0" borderId="0" xfId="0" applyNumberFormat="1" applyFont="1" applyBorder="1"/>
    <xf numFmtId="49" fontId="4" fillId="2" borderId="0" xfId="0" applyNumberFormat="1" applyFont="1" applyFill="1" applyBorder="1" applyAlignment="1">
      <alignment vertical="top" wrapText="1"/>
    </xf>
    <xf numFmtId="164" fontId="12" fillId="0" borderId="3" xfId="0" applyNumberFormat="1" applyFont="1" applyBorder="1"/>
    <xf numFmtId="0" fontId="9" fillId="0" borderId="0" xfId="0" applyFont="1"/>
    <xf numFmtId="3" fontId="9" fillId="0" borderId="0" xfId="0" applyNumberFormat="1" applyFont="1" applyBorder="1"/>
    <xf numFmtId="164" fontId="9" fillId="0" borderId="0" xfId="0" applyNumberFormat="1" applyFont="1" applyBorder="1"/>
    <xf numFmtId="164" fontId="15" fillId="0" borderId="0" xfId="0" applyNumberFormat="1" applyFont="1" applyBorder="1"/>
    <xf numFmtId="0" fontId="0" fillId="0" borderId="0" xfId="0" applyFill="1" applyBorder="1" applyAlignment="1"/>
    <xf numFmtId="0" fontId="2" fillId="0" borderId="0" xfId="0" applyNumberFormat="1" applyFont="1" applyFill="1" applyBorder="1" applyAlignment="1"/>
    <xf numFmtId="0" fontId="5" fillId="0" borderId="0" xfId="0" applyFont="1" applyFill="1" applyBorder="1" applyAlignment="1">
      <alignment horizontal="right"/>
    </xf>
    <xf numFmtId="49" fontId="7" fillId="0" borderId="0" xfId="0" applyNumberFormat="1" applyFont="1" applyFill="1" applyBorder="1" applyAlignment="1">
      <alignment horizontal="centerContinuous"/>
    </xf>
    <xf numFmtId="0" fontId="6" fillId="0" borderId="0" xfId="0" applyFont="1" applyFill="1" applyBorder="1" applyAlignment="1">
      <alignment horizontal="right"/>
    </xf>
    <xf numFmtId="0" fontId="2" fillId="0" borderId="0" xfId="0" applyFont="1" applyFill="1" applyBorder="1" applyAlignment="1"/>
    <xf numFmtId="0" fontId="0" fillId="0" borderId="0" xfId="0" applyNumberFormat="1" applyFill="1" applyBorder="1" applyAlignment="1"/>
    <xf numFmtId="0" fontId="0" fillId="0" borderId="0" xfId="0" applyFill="1" applyBorder="1" applyAlignment="1">
      <alignment horizontal="right"/>
    </xf>
    <xf numFmtId="0" fontId="2" fillId="0" borderId="0" xfId="0" applyFont="1" applyFill="1" applyBorder="1" applyAlignment="1">
      <alignment horizontal="right"/>
    </xf>
    <xf numFmtId="0" fontId="2" fillId="0" borderId="0" xfId="0" applyFont="1" applyFill="1" applyBorder="1"/>
    <xf numFmtId="0" fontId="2" fillId="0" borderId="0" xfId="0" applyFont="1" applyFill="1" applyBorder="1" applyAlignment="1">
      <alignment horizontal="left"/>
    </xf>
    <xf numFmtId="0" fontId="3" fillId="0" borderId="0" xfId="0" applyNumberFormat="1" applyFont="1" applyFill="1" applyBorder="1" applyAlignment="1">
      <alignment horizontal="right"/>
    </xf>
    <xf numFmtId="0" fontId="2" fillId="0" borderId="0" xfId="0" applyFont="1" applyBorder="1" applyAlignment="1">
      <alignment vertical="top" wrapText="1"/>
    </xf>
    <xf numFmtId="0" fontId="4" fillId="0" borderId="0" xfId="0" applyFont="1" applyBorder="1" applyAlignment="1">
      <alignment vertical="top" wrapText="1"/>
    </xf>
    <xf numFmtId="8" fontId="4" fillId="2" borderId="0" xfId="0" applyNumberFormat="1" applyFont="1" applyFill="1" applyBorder="1" applyAlignment="1">
      <alignment vertical="top" wrapText="1"/>
    </xf>
    <xf numFmtId="10" fontId="4" fillId="2" borderId="0" xfId="0" applyNumberFormat="1" applyFont="1" applyFill="1" applyBorder="1" applyAlignment="1">
      <alignment horizontal="right" vertical="top" wrapText="1"/>
    </xf>
    <xf numFmtId="49" fontId="16" fillId="0" borderId="0" xfId="0" applyNumberFormat="1" applyFont="1" applyFill="1" applyBorder="1" applyAlignment="1">
      <alignment horizontal="center"/>
    </xf>
    <xf numFmtId="0" fontId="1" fillId="2" borderId="0" xfId="0" applyFont="1" applyFill="1" applyBorder="1" applyAlignment="1">
      <alignment horizontal="center"/>
    </xf>
    <xf numFmtId="0" fontId="16" fillId="0" borderId="0" xfId="0" applyFont="1" applyFill="1" applyBorder="1" applyAlignment="1">
      <alignment horizontal="right"/>
    </xf>
    <xf numFmtId="38" fontId="4" fillId="2" borderId="0" xfId="0" applyNumberFormat="1" applyFont="1" applyFill="1" applyBorder="1" applyAlignment="1">
      <alignment vertical="top" wrapText="1"/>
    </xf>
    <xf numFmtId="164" fontId="12" fillId="0" borderId="5" xfId="0" applyNumberFormat="1" applyFont="1" applyBorder="1"/>
    <xf numFmtId="0" fontId="17" fillId="0" borderId="0" xfId="0" applyFont="1" applyBorder="1"/>
    <xf numFmtId="49" fontId="13" fillId="2" borderId="0" xfId="0" applyNumberFormat="1" applyFont="1" applyFill="1" applyBorder="1" applyAlignment="1">
      <alignment vertical="top" wrapText="1"/>
    </xf>
    <xf numFmtId="38" fontId="13" fillId="2" borderId="4" xfId="0" applyNumberFormat="1" applyFont="1" applyFill="1" applyBorder="1" applyAlignment="1">
      <alignment vertical="top" wrapText="1"/>
    </xf>
    <xf numFmtId="49" fontId="19" fillId="2" borderId="0" xfId="0" applyNumberFormat="1" applyFont="1" applyFill="1" applyBorder="1" applyAlignment="1">
      <alignment vertical="top" wrapText="1"/>
    </xf>
    <xf numFmtId="0" fontId="18" fillId="0" borderId="0" xfId="0" applyNumberFormat="1" applyFont="1" applyFill="1" applyBorder="1" applyAlignment="1">
      <alignment horizontal="center"/>
    </xf>
    <xf numFmtId="38" fontId="13" fillId="0" borderId="0" xfId="0" applyNumberFormat="1" applyFont="1" applyFill="1" applyBorder="1" applyAlignment="1">
      <alignment vertical="top" wrapText="1"/>
    </xf>
    <xf numFmtId="38" fontId="13" fillId="0" borderId="4" xfId="0" applyNumberFormat="1" applyFont="1" applyFill="1" applyBorder="1" applyAlignment="1">
      <alignment vertical="top" wrapText="1"/>
    </xf>
    <xf numFmtId="38" fontId="4" fillId="0" borderId="0" xfId="0" applyNumberFormat="1" applyFont="1" applyFill="1" applyBorder="1" applyAlignment="1">
      <alignment vertical="top" wrapText="1"/>
    </xf>
    <xf numFmtId="49" fontId="19" fillId="0" borderId="0" xfId="0" applyNumberFormat="1" applyFont="1" applyFill="1" applyBorder="1" applyAlignment="1">
      <alignment vertical="top" wrapText="1"/>
    </xf>
    <xf numFmtId="49" fontId="13" fillId="0" borderId="0" xfId="0" applyNumberFormat="1" applyFont="1" applyFill="1" applyBorder="1" applyAlignment="1">
      <alignment vertical="top" wrapText="1"/>
    </xf>
    <xf numFmtId="0" fontId="18" fillId="0" borderId="0" xfId="0" applyFont="1" applyFill="1" applyBorder="1" applyAlignment="1">
      <alignment horizontal="center" wrapText="1"/>
    </xf>
    <xf numFmtId="49" fontId="20" fillId="0" borderId="0" xfId="0" applyNumberFormat="1" applyFont="1" applyFill="1" applyBorder="1" applyAlignment="1">
      <alignment horizontal="center"/>
    </xf>
    <xf numFmtId="49" fontId="21"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38" fontId="4" fillId="0" borderId="4" xfId="0" applyNumberFormat="1" applyFont="1" applyFill="1" applyBorder="1" applyAlignment="1">
      <alignment vertical="top" wrapText="1"/>
    </xf>
    <xf numFmtId="0" fontId="2" fillId="2" borderId="0" xfId="1" applyFont="1" applyFill="1" applyBorder="1"/>
    <xf numFmtId="0" fontId="9" fillId="2" borderId="0" xfId="1" applyFill="1" applyBorder="1"/>
    <xf numFmtId="0" fontId="2" fillId="2" borderId="0" xfId="1" applyNumberFormat="1" applyFont="1" applyFill="1" applyBorder="1" applyAlignment="1">
      <alignment horizontal="justify"/>
    </xf>
    <xf numFmtId="0" fontId="2" fillId="0" borderId="0" xfId="1" applyFont="1"/>
    <xf numFmtId="0" fontId="2" fillId="0" borderId="0" xfId="1" applyFont="1" applyBorder="1"/>
    <xf numFmtId="0" fontId="2" fillId="0" borderId="0" xfId="1" applyFont="1" applyFill="1" applyBorder="1"/>
    <xf numFmtId="0" fontId="1" fillId="2" borderId="0" xfId="1" applyFont="1" applyFill="1" applyBorder="1" applyAlignment="1">
      <alignment horizontal="center"/>
    </xf>
    <xf numFmtId="0" fontId="1" fillId="0" borderId="0" xfId="1" applyFont="1" applyAlignment="1">
      <alignment horizontal="center"/>
    </xf>
    <xf numFmtId="0" fontId="1" fillId="0" borderId="0" xfId="1" applyFont="1" applyFill="1" applyBorder="1" applyAlignment="1">
      <alignment horizontal="center"/>
    </xf>
    <xf numFmtId="49" fontId="23" fillId="0" borderId="0" xfId="1" applyNumberFormat="1" applyFont="1" applyFill="1" applyBorder="1" applyAlignment="1">
      <alignment horizontal="center"/>
    </xf>
    <xf numFmtId="0" fontId="1" fillId="0" borderId="0" xfId="1" applyFont="1" applyFill="1" applyAlignment="1">
      <alignment horizontal="center"/>
    </xf>
    <xf numFmtId="0" fontId="2" fillId="0" borderId="0" xfId="1" applyFont="1" applyBorder="1" applyAlignment="1">
      <alignment vertical="top" wrapText="1"/>
    </xf>
    <xf numFmtId="166" fontId="4" fillId="0" borderId="0" xfId="1" applyNumberFormat="1" applyFont="1" applyBorder="1" applyAlignment="1">
      <alignment vertical="top" wrapText="1"/>
    </xf>
    <xf numFmtId="0" fontId="4" fillId="0" borderId="0" xfId="1" applyNumberFormat="1" applyFont="1" applyAlignment="1">
      <alignment vertical="top" wrapText="1"/>
    </xf>
    <xf numFmtId="0" fontId="4" fillId="0" borderId="0" xfId="1" applyFont="1" applyAlignment="1">
      <alignment vertical="top" wrapText="1"/>
    </xf>
    <xf numFmtId="0" fontId="2" fillId="0" borderId="0" xfId="1" applyFont="1" applyAlignment="1">
      <alignment vertical="top" wrapText="1"/>
    </xf>
    <xf numFmtId="0" fontId="9" fillId="0" borderId="0" xfId="1"/>
    <xf numFmtId="0" fontId="2" fillId="0" borderId="0" xfId="1" applyNumberFormat="1" applyFont="1" applyAlignment="1">
      <alignment horizontal="justify"/>
    </xf>
    <xf numFmtId="3" fontId="1" fillId="0" borderId="0" xfId="0" applyNumberFormat="1" applyFont="1" applyAlignment="1">
      <alignment horizontal="right"/>
    </xf>
    <xf numFmtId="17" fontId="13" fillId="0" borderId="0" xfId="0" applyNumberFormat="1" applyFont="1" applyBorder="1"/>
    <xf numFmtId="164" fontId="13" fillId="0" borderId="0" xfId="0" applyNumberFormat="1" applyFont="1" applyBorder="1"/>
    <xf numFmtId="3" fontId="1" fillId="0" borderId="0" xfId="0" applyNumberFormat="1" applyFont="1" applyBorder="1" applyAlignment="1">
      <alignment horizontal="center"/>
    </xf>
    <xf numFmtId="3" fontId="13" fillId="0" borderId="0" xfId="0" applyNumberFormat="1" applyFont="1" applyBorder="1"/>
    <xf numFmtId="167" fontId="4" fillId="2" borderId="0" xfId="1" applyNumberFormat="1" applyFont="1" applyFill="1" applyBorder="1" applyAlignment="1">
      <alignment horizontal="right" vertical="top" wrapText="1"/>
    </xf>
    <xf numFmtId="167" fontId="21" fillId="2" borderId="0" xfId="1" applyNumberFormat="1" applyFont="1" applyFill="1" applyBorder="1" applyAlignment="1">
      <alignment horizontal="right" vertical="top" wrapText="1"/>
    </xf>
    <xf numFmtId="0" fontId="2" fillId="0" borderId="0" xfId="1" applyNumberFormat="1" applyFont="1" applyFill="1" applyBorder="1" applyAlignment="1">
      <alignment horizontal="justify"/>
    </xf>
    <xf numFmtId="0" fontId="23" fillId="0" borderId="0" xfId="1" applyNumberFormat="1" applyFont="1" applyFill="1" applyBorder="1" applyAlignment="1">
      <alignment horizontal="justify"/>
    </xf>
    <xf numFmtId="49" fontId="4" fillId="2" borderId="0" xfId="1" applyNumberFormat="1" applyFont="1" applyFill="1" applyBorder="1" applyAlignment="1">
      <alignment horizontal="left" vertical="top"/>
    </xf>
    <xf numFmtId="165" fontId="4" fillId="2" borderId="0" xfId="1" applyNumberFormat="1" applyFont="1" applyFill="1" applyBorder="1" applyAlignment="1">
      <alignment horizontal="right" vertical="top" wrapText="1"/>
    </xf>
    <xf numFmtId="49" fontId="1" fillId="0" borderId="0" xfId="1" applyNumberFormat="1" applyFont="1" applyFill="1" applyBorder="1" applyAlignment="1">
      <alignment horizontal="center"/>
    </xf>
    <xf numFmtId="0" fontId="1" fillId="0" borderId="0" xfId="1" applyNumberFormat="1" applyFont="1" applyFill="1" applyBorder="1" applyAlignment="1">
      <alignment horizontal="justify"/>
    </xf>
    <xf numFmtId="49" fontId="24" fillId="0" borderId="0" xfId="0" applyNumberFormat="1" applyFont="1" applyFill="1" applyBorder="1" applyAlignment="1">
      <alignment horizontal="centerContinuous"/>
    </xf>
    <xf numFmtId="49" fontId="25" fillId="0" borderId="0" xfId="0" applyNumberFormat="1" applyFont="1" applyFill="1" applyBorder="1" applyAlignment="1">
      <alignment horizontal="centerContinuous"/>
    </xf>
    <xf numFmtId="0" fontId="13" fillId="0" borderId="0" xfId="1" applyFont="1" applyFill="1" applyBorder="1"/>
    <xf numFmtId="49" fontId="18" fillId="0" borderId="0" xfId="1" applyNumberFormat="1" applyFont="1" applyFill="1" applyBorder="1" applyAlignment="1">
      <alignment horizontal="right"/>
    </xf>
    <xf numFmtId="49" fontId="13" fillId="2" borderId="0" xfId="1" applyNumberFormat="1" applyFont="1" applyFill="1" applyBorder="1" applyAlignment="1">
      <alignment horizontal="left" vertical="top"/>
    </xf>
    <xf numFmtId="165" fontId="13" fillId="2" borderId="0" xfId="1" applyNumberFormat="1" applyFont="1" applyFill="1" applyBorder="1" applyAlignment="1">
      <alignment horizontal="right" vertical="top" wrapText="1"/>
    </xf>
    <xf numFmtId="167" fontId="13" fillId="0" borderId="0" xfId="1" applyNumberFormat="1" applyFont="1" applyFill="1" applyBorder="1" applyAlignment="1">
      <alignment horizontal="right" vertical="top" wrapText="1"/>
    </xf>
    <xf numFmtId="37" fontId="13" fillId="0" borderId="0" xfId="0" applyNumberFormat="1" applyFont="1" applyFill="1" applyBorder="1" applyAlignment="1">
      <alignment vertical="top" wrapText="1"/>
    </xf>
    <xf numFmtId="37" fontId="13" fillId="0" borderId="4" xfId="0" applyNumberFormat="1" applyFont="1" applyFill="1" applyBorder="1" applyAlignment="1">
      <alignment vertical="top" wrapText="1"/>
    </xf>
    <xf numFmtId="167" fontId="13" fillId="0" borderId="4" xfId="1" applyNumberFormat="1" applyFont="1" applyFill="1" applyBorder="1" applyAlignment="1">
      <alignment horizontal="right" vertical="top" wrapText="1"/>
    </xf>
    <xf numFmtId="164" fontId="12" fillId="0" borderId="0" xfId="0" applyNumberFormat="1" applyFont="1" applyFill="1" applyBorder="1"/>
    <xf numFmtId="164" fontId="12" fillId="0" borderId="5" xfId="0" applyNumberFormat="1" applyFont="1" applyFill="1" applyBorder="1"/>
    <xf numFmtId="3" fontId="0" fillId="0" borderId="0" xfId="0" applyNumberFormat="1" applyBorder="1" applyAlignment="1">
      <alignment horizontal="center"/>
    </xf>
    <xf numFmtId="167" fontId="18" fillId="0" borderId="0" xfId="1" applyNumberFormat="1" applyFont="1" applyFill="1" applyBorder="1" applyAlignment="1">
      <alignment horizontal="right" vertical="top" wrapText="1"/>
    </xf>
    <xf numFmtId="3" fontId="12" fillId="0" borderId="0" xfId="0" applyNumberFormat="1" applyFont="1" applyFill="1" applyBorder="1"/>
    <xf numFmtId="164" fontId="12" fillId="0" borderId="1" xfId="0" applyNumberFormat="1" applyFont="1" applyFill="1" applyBorder="1"/>
    <xf numFmtId="164" fontId="12" fillId="0" borderId="2" xfId="0" applyNumberFormat="1" applyFont="1" applyFill="1" applyBorder="1"/>
    <xf numFmtId="0" fontId="13" fillId="0" borderId="0" xfId="0" applyFont="1" applyFill="1" applyBorder="1"/>
    <xf numFmtId="0" fontId="21" fillId="0" borderId="0" xfId="0" applyFont="1" applyFill="1" applyBorder="1" applyAlignment="1">
      <alignment horizontal="right" wrapText="1"/>
    </xf>
    <xf numFmtId="0" fontId="21" fillId="0" borderId="0" xfId="0" applyNumberFormat="1" applyFont="1" applyFill="1" applyBorder="1" applyAlignment="1">
      <alignment horizontal="right"/>
    </xf>
    <xf numFmtId="0" fontId="13" fillId="3" borderId="7" xfId="0" applyFont="1" applyFill="1" applyBorder="1"/>
    <xf numFmtId="0" fontId="8" fillId="3" borderId="6" xfId="0" applyFont="1" applyFill="1" applyBorder="1"/>
    <xf numFmtId="3" fontId="8" fillId="3" borderId="6" xfId="0" applyNumberFormat="1" applyFont="1" applyFill="1" applyBorder="1" applyAlignment="1">
      <alignment horizontal="center"/>
    </xf>
    <xf numFmtId="0" fontId="0" fillId="3" borderId="6" xfId="0" applyFill="1" applyBorder="1"/>
    <xf numFmtId="3" fontId="8" fillId="3" borderId="8" xfId="0" applyNumberFormat="1" applyFont="1" applyFill="1" applyBorder="1" applyAlignment="1">
      <alignment horizontal="center"/>
    </xf>
    <xf numFmtId="0" fontId="13" fillId="3" borderId="9" xfId="0" applyFont="1" applyFill="1" applyBorder="1"/>
    <xf numFmtId="0" fontId="13" fillId="3" borderId="0" xfId="0" applyFont="1" applyFill="1" applyBorder="1"/>
    <xf numFmtId="0" fontId="13" fillId="3" borderId="11" xfId="0" applyFont="1" applyFill="1" applyBorder="1"/>
    <xf numFmtId="0" fontId="13" fillId="3" borderId="5" xfId="0" applyFont="1" applyFill="1" applyBorder="1"/>
    <xf numFmtId="164" fontId="12" fillId="3" borderId="5" xfId="0" applyNumberFormat="1" applyFont="1" applyFill="1" applyBorder="1"/>
    <xf numFmtId="164" fontId="12" fillId="3" borderId="12" xfId="0" applyNumberFormat="1" applyFont="1" applyFill="1" applyBorder="1"/>
    <xf numFmtId="49" fontId="13" fillId="3" borderId="0" xfId="0" applyNumberFormat="1" applyFont="1" applyFill="1" applyBorder="1" applyAlignment="1">
      <alignment vertical="top" wrapText="1"/>
    </xf>
    <xf numFmtId="38" fontId="13" fillId="3" borderId="0" xfId="0" applyNumberFormat="1" applyFont="1" applyFill="1" applyBorder="1" applyAlignment="1">
      <alignment vertical="top" wrapText="1"/>
    </xf>
    <xf numFmtId="168" fontId="0" fillId="0" borderId="0" xfId="0" applyNumberFormat="1" applyFill="1" applyBorder="1" applyAlignment="1">
      <alignment horizontal="center"/>
    </xf>
    <xf numFmtId="49" fontId="13" fillId="2" borderId="0" xfId="1" applyNumberFormat="1" applyFont="1" applyFill="1" applyBorder="1" applyAlignment="1">
      <alignment horizontal="center" vertical="top"/>
    </xf>
    <xf numFmtId="49" fontId="13" fillId="0" borderId="0" xfId="1" applyNumberFormat="1" applyFont="1" applyFill="1" applyBorder="1" applyAlignment="1">
      <alignment horizontal="left" vertical="top"/>
    </xf>
    <xf numFmtId="165" fontId="13" fillId="0" borderId="0" xfId="1" applyNumberFormat="1" applyFont="1" applyFill="1" applyBorder="1" applyAlignment="1">
      <alignment horizontal="right" vertical="top" wrapText="1"/>
    </xf>
    <xf numFmtId="49" fontId="18" fillId="0" borderId="0" xfId="1" applyNumberFormat="1" applyFont="1" applyFill="1" applyBorder="1" applyAlignment="1">
      <alignment horizontal="center"/>
    </xf>
    <xf numFmtId="168" fontId="0" fillId="3" borderId="5" xfId="0" applyNumberFormat="1" applyFill="1" applyBorder="1" applyAlignment="1">
      <alignment horizontal="center"/>
    </xf>
    <xf numFmtId="49" fontId="13" fillId="2" borderId="0" xfId="1" applyNumberFormat="1" applyFont="1" applyFill="1" applyBorder="1" applyAlignment="1">
      <alignment horizontal="left" vertical="top" wrapText="1"/>
    </xf>
    <xf numFmtId="0" fontId="13" fillId="0" borderId="0" xfId="1" applyFont="1" applyAlignment="1">
      <alignment horizontal="left"/>
    </xf>
    <xf numFmtId="0" fontId="13" fillId="0" borderId="0" xfId="1" applyFont="1" applyAlignment="1">
      <alignment horizontal="left" vertical="top" wrapText="1"/>
    </xf>
    <xf numFmtId="0" fontId="26" fillId="0" borderId="0" xfId="1" applyFont="1" applyAlignment="1">
      <alignment horizontal="left"/>
    </xf>
    <xf numFmtId="167" fontId="13" fillId="0" borderId="5" xfId="1" applyNumberFormat="1" applyFont="1" applyFill="1" applyBorder="1" applyAlignment="1">
      <alignment horizontal="right" vertical="top" wrapText="1"/>
    </xf>
    <xf numFmtId="49" fontId="13" fillId="0" borderId="0" xfId="1" applyNumberFormat="1" applyFont="1" applyFill="1" applyBorder="1" applyAlignment="1">
      <alignment horizontal="center" vertical="top"/>
    </xf>
    <xf numFmtId="0" fontId="13" fillId="0" borderId="0" xfId="1" applyFont="1" applyFill="1" applyAlignment="1">
      <alignment horizontal="left"/>
    </xf>
    <xf numFmtId="0" fontId="13" fillId="0" borderId="0" xfId="1" applyFont="1" applyFill="1" applyAlignment="1">
      <alignment horizontal="left" vertical="top" wrapText="1"/>
    </xf>
    <xf numFmtId="0" fontId="18" fillId="0" borderId="0" xfId="1" applyFont="1" applyFill="1" applyAlignment="1">
      <alignment horizontal="right"/>
    </xf>
    <xf numFmtId="3" fontId="0" fillId="3" borderId="5" xfId="0" applyNumberFormat="1" applyFill="1" applyBorder="1" applyAlignment="1">
      <alignment horizontal="center" vertical="center"/>
    </xf>
    <xf numFmtId="0" fontId="18" fillId="0" borderId="0" xfId="0" applyNumberFormat="1" applyFont="1" applyFill="1" applyBorder="1" applyAlignment="1">
      <alignment horizontal="center" wrapText="1"/>
    </xf>
    <xf numFmtId="3" fontId="10" fillId="0" borderId="0" xfId="0" applyNumberFormat="1" applyFont="1" applyAlignment="1">
      <alignment horizontal="center"/>
    </xf>
    <xf numFmtId="168" fontId="0" fillId="3" borderId="0" xfId="0" applyNumberFormat="1" applyFill="1" applyBorder="1" applyAlignment="1">
      <alignment horizontal="center" vertical="center"/>
    </xf>
    <xf numFmtId="164" fontId="12" fillId="3" borderId="0" xfId="0" applyNumberFormat="1" applyFont="1" applyFill="1" applyBorder="1" applyAlignment="1">
      <alignment horizontal="right" vertical="center"/>
    </xf>
    <xf numFmtId="3" fontId="0" fillId="3" borderId="0" xfId="0" applyNumberFormat="1" applyFill="1" applyBorder="1" applyAlignment="1">
      <alignment horizontal="center" vertical="center"/>
    </xf>
    <xf numFmtId="164" fontId="12" fillId="3" borderId="10" xfId="0" applyNumberFormat="1" applyFont="1" applyFill="1" applyBorder="1" applyAlignment="1">
      <alignment horizontal="right" vertical="center"/>
    </xf>
    <xf numFmtId="49" fontId="18" fillId="0" borderId="0" xfId="1" applyNumberFormat="1" applyFont="1" applyFill="1" applyBorder="1" applyAlignment="1">
      <alignment horizontal="center"/>
    </xf>
    <xf numFmtId="49" fontId="10" fillId="0" borderId="0" xfId="1" applyNumberFormat="1" applyFont="1" applyFill="1" applyBorder="1" applyAlignment="1">
      <alignment horizontal="center"/>
    </xf>
    <xf numFmtId="49" fontId="4" fillId="0" borderId="0" xfId="1" applyNumberFormat="1" applyFont="1" applyFill="1" applyBorder="1" applyAlignment="1">
      <alignment horizontal="center"/>
    </xf>
    <xf numFmtId="49" fontId="22" fillId="0" borderId="0" xfId="1" applyNumberFormat="1" applyFont="1" applyFill="1" applyBorder="1" applyAlignment="1">
      <alignment horizontal="center"/>
    </xf>
    <xf numFmtId="0" fontId="22" fillId="0" borderId="0" xfId="1" applyFont="1" applyAlignment="1">
      <alignment horizontal="center" vertical="top"/>
    </xf>
    <xf numFmtId="0" fontId="17" fillId="0" borderId="0" xfId="0" applyFont="1" applyAlignment="1">
      <alignment horizontal="center" vertical="top"/>
    </xf>
    <xf numFmtId="167" fontId="13" fillId="0" borderId="0" xfId="1" applyNumberFormat="1" applyFont="1" applyFill="1" applyBorder="1" applyAlignment="1">
      <alignment horizontal="right" vertical="center" wrapText="1"/>
    </xf>
    <xf numFmtId="167" fontId="13" fillId="0" borderId="5" xfId="1" applyNumberFormat="1" applyFont="1" applyFill="1" applyBorder="1" applyAlignment="1">
      <alignment horizontal="right" vertical="center" wrapText="1"/>
    </xf>
    <xf numFmtId="3" fontId="14" fillId="0" borderId="0" xfId="0" applyNumberFormat="1"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2"/>
  <sheetViews>
    <sheetView workbookViewId="0">
      <selection activeCell="F20" sqref="F20:F21"/>
    </sheetView>
  </sheetViews>
  <sheetFormatPr defaultRowHeight="13.2" x14ac:dyDescent="0.25"/>
  <cols>
    <col min="1" max="1" width="16.6640625" customWidth="1"/>
    <col min="2" max="2" width="16.5546875" customWidth="1"/>
    <col min="3" max="3" width="8.6640625" customWidth="1"/>
    <col min="4" max="4" width="15.5546875" customWidth="1"/>
    <col min="5" max="5" width="15.88671875" customWidth="1"/>
    <col min="6" max="6" width="14.109375" bestFit="1" customWidth="1"/>
    <col min="8" max="9" width="14.88671875" bestFit="1" customWidth="1"/>
    <col min="10" max="10" width="14.109375" bestFit="1" customWidth="1"/>
  </cols>
  <sheetData>
    <row r="1" spans="1:10" ht="21" x14ac:dyDescent="0.4">
      <c r="A1" s="154" t="s">
        <v>102</v>
      </c>
      <c r="B1" s="154"/>
      <c r="C1" s="154"/>
      <c r="D1" s="154"/>
      <c r="E1" s="154"/>
      <c r="F1" s="154"/>
      <c r="G1" s="154"/>
      <c r="H1" s="154"/>
      <c r="I1" s="154"/>
      <c r="J1" s="154"/>
    </row>
    <row r="3" spans="1:10" ht="21" x14ac:dyDescent="0.4">
      <c r="A3" s="15"/>
      <c r="B3" s="15"/>
      <c r="C3" s="15"/>
      <c r="D3" s="16"/>
      <c r="E3" s="18" t="s">
        <v>44</v>
      </c>
      <c r="F3" s="16"/>
      <c r="G3" s="14"/>
      <c r="H3" s="13"/>
      <c r="I3" s="18" t="s">
        <v>42</v>
      </c>
      <c r="J3" s="13"/>
    </row>
    <row r="4" spans="1:10" ht="21" x14ac:dyDescent="0.4">
      <c r="A4" s="17"/>
      <c r="B4" s="17"/>
      <c r="C4" s="13"/>
      <c r="D4" s="91" t="s">
        <v>89</v>
      </c>
      <c r="E4" s="94" t="s">
        <v>90</v>
      </c>
      <c r="F4" s="137">
        <f>52/12*9</f>
        <v>39</v>
      </c>
      <c r="G4" s="14"/>
      <c r="H4" s="13"/>
      <c r="I4" s="94" t="s">
        <v>90</v>
      </c>
      <c r="J4" s="116">
        <v>52</v>
      </c>
    </row>
    <row r="5" spans="1:10" x14ac:dyDescent="0.25">
      <c r="A5" s="14"/>
      <c r="B5" s="14"/>
      <c r="C5" s="14"/>
      <c r="D5" s="16"/>
      <c r="E5" s="13"/>
      <c r="F5" s="16"/>
      <c r="G5" s="14"/>
      <c r="H5" s="14"/>
      <c r="I5" s="13"/>
      <c r="J5" s="14"/>
    </row>
    <row r="6" spans="1:10" x14ac:dyDescent="0.25">
      <c r="A6" s="15"/>
      <c r="B6" s="15"/>
      <c r="C6" s="15"/>
      <c r="D6" s="94" t="s">
        <v>91</v>
      </c>
      <c r="E6" s="94" t="s">
        <v>92</v>
      </c>
      <c r="F6" s="94" t="s">
        <v>93</v>
      </c>
      <c r="G6" s="14"/>
      <c r="H6" s="94" t="s">
        <v>91</v>
      </c>
      <c r="I6" s="94" t="s">
        <v>92</v>
      </c>
      <c r="J6" s="94" t="s">
        <v>93</v>
      </c>
    </row>
    <row r="7" spans="1:10" x14ac:dyDescent="0.25">
      <c r="A7" s="15"/>
      <c r="B7" s="15"/>
      <c r="C7" s="15"/>
      <c r="D7" s="19" t="s">
        <v>12</v>
      </c>
      <c r="E7" s="19" t="s">
        <v>12</v>
      </c>
      <c r="F7" s="19" t="s">
        <v>12</v>
      </c>
      <c r="G7" s="14"/>
      <c r="H7" s="19" t="s">
        <v>12</v>
      </c>
      <c r="I7" s="19" t="s">
        <v>12</v>
      </c>
      <c r="J7" s="19" t="s">
        <v>12</v>
      </c>
    </row>
    <row r="8" spans="1:10" s="13" customFormat="1" ht="15" x14ac:dyDescent="0.25">
      <c r="A8" s="26" t="s">
        <v>94</v>
      </c>
      <c r="B8" s="15"/>
      <c r="C8" s="15"/>
      <c r="D8" s="19"/>
      <c r="E8" s="19"/>
      <c r="F8" s="19"/>
      <c r="G8" s="14"/>
      <c r="H8" s="19"/>
      <c r="I8" s="19"/>
      <c r="J8" s="19"/>
    </row>
    <row r="9" spans="1:10" ht="22.8" x14ac:dyDescent="0.4">
      <c r="A9" s="26" t="s">
        <v>95</v>
      </c>
      <c r="B9" s="26"/>
      <c r="C9" s="26"/>
      <c r="D9" s="114">
        <f>PL!E10</f>
        <v>283581</v>
      </c>
      <c r="E9" s="114">
        <f>PL!F10</f>
        <v>293628</v>
      </c>
      <c r="F9" s="30">
        <f>D9-E9</f>
        <v>-10047</v>
      </c>
      <c r="G9" s="23"/>
      <c r="H9" s="30">
        <v>358643</v>
      </c>
      <c r="I9" s="30">
        <v>377639</v>
      </c>
      <c r="J9" s="30">
        <f>H9-I9</f>
        <v>-18996</v>
      </c>
    </row>
    <row r="10" spans="1:10" s="13" customFormat="1" ht="22.8" x14ac:dyDescent="0.4">
      <c r="A10" s="26" t="s">
        <v>96</v>
      </c>
      <c r="B10" s="26"/>
      <c r="C10" s="26"/>
      <c r="D10" s="114">
        <f>PL!E11</f>
        <v>16673</v>
      </c>
      <c r="E10" s="114">
        <f>PL!F11</f>
        <v>13155</v>
      </c>
      <c r="F10" s="30">
        <f>D10-E10</f>
        <v>3518</v>
      </c>
      <c r="G10" s="23"/>
      <c r="H10" s="30">
        <v>26198</v>
      </c>
      <c r="I10" s="30">
        <v>6800</v>
      </c>
      <c r="J10" s="30">
        <f>H10-I10</f>
        <v>19398</v>
      </c>
    </row>
    <row r="11" spans="1:10" ht="22.8" x14ac:dyDescent="0.4">
      <c r="A11" s="26" t="s">
        <v>97</v>
      </c>
      <c r="B11" s="26"/>
      <c r="C11" s="26"/>
      <c r="D11" s="115">
        <f>SUM(PL!E12:E19)</f>
        <v>49374</v>
      </c>
      <c r="E11" s="115">
        <f>SUM(PL!F12:F19)</f>
        <v>62680</v>
      </c>
      <c r="F11" s="57">
        <f>D11-E11</f>
        <v>-13306</v>
      </c>
      <c r="G11" s="23"/>
      <c r="H11" s="57">
        <v>46265</v>
      </c>
      <c r="I11" s="57">
        <v>41513</v>
      </c>
      <c r="J11" s="57">
        <f>H11-I11</f>
        <v>4752</v>
      </c>
    </row>
    <row r="12" spans="1:10" ht="22.8" x14ac:dyDescent="0.4">
      <c r="A12" s="58" t="s">
        <v>98</v>
      </c>
      <c r="B12" s="26"/>
      <c r="C12" s="26"/>
      <c r="D12" s="114">
        <f>SUM(D9:D11)</f>
        <v>349628</v>
      </c>
      <c r="E12" s="114">
        <f>SUM(E9:E11)</f>
        <v>369463</v>
      </c>
      <c r="F12" s="30">
        <f>SUM(F9:F11)</f>
        <v>-19835</v>
      </c>
      <c r="G12" s="23"/>
      <c r="H12" s="30">
        <f>SUM(H9:H11)</f>
        <v>431106</v>
      </c>
      <c r="I12" s="30">
        <f>SUM(I9:I11)</f>
        <v>425952</v>
      </c>
      <c r="J12" s="30">
        <f>SUM(J9:J11)</f>
        <v>5154</v>
      </c>
    </row>
    <row r="13" spans="1:10" ht="22.8" x14ac:dyDescent="0.4">
      <c r="A13" s="26"/>
      <c r="B13" s="26"/>
      <c r="C13" s="26"/>
      <c r="D13" s="118"/>
      <c r="E13" s="118"/>
      <c r="F13" s="30"/>
      <c r="G13" s="34"/>
      <c r="H13" s="25"/>
      <c r="I13" s="25"/>
      <c r="J13" s="30"/>
    </row>
    <row r="14" spans="1:10" s="13" customFormat="1" ht="22.8" x14ac:dyDescent="0.4">
      <c r="A14" s="58" t="s">
        <v>99</v>
      </c>
      <c r="B14" s="26"/>
      <c r="C14" s="26"/>
      <c r="D14" s="114">
        <f>PL!E35</f>
        <v>366566</v>
      </c>
      <c r="E14" s="114">
        <f>PL!F35</f>
        <v>385064</v>
      </c>
      <c r="F14" s="30">
        <f>E14-D14</f>
        <v>18498</v>
      </c>
      <c r="G14" s="34"/>
      <c r="H14" s="25">
        <v>433106</v>
      </c>
      <c r="I14" s="25">
        <v>446752</v>
      </c>
      <c r="J14" s="30">
        <f>I14-H14</f>
        <v>13646</v>
      </c>
    </row>
    <row r="15" spans="1:10" ht="23.4" thickBot="1" x14ac:dyDescent="0.45">
      <c r="A15" s="26"/>
      <c r="B15" s="26"/>
      <c r="C15" s="26"/>
      <c r="D15" s="118"/>
      <c r="E15" s="118"/>
      <c r="F15" s="25"/>
      <c r="G15" s="23"/>
      <c r="H15" s="25"/>
      <c r="I15" s="25"/>
      <c r="J15" s="25"/>
    </row>
    <row r="16" spans="1:10" ht="23.4" thickBot="1" x14ac:dyDescent="0.45">
      <c r="A16" s="26" t="s">
        <v>100</v>
      </c>
      <c r="B16" s="26"/>
      <c r="C16" s="26"/>
      <c r="D16" s="119">
        <f>D12-D14</f>
        <v>-16938</v>
      </c>
      <c r="E16" s="120">
        <f>E12-E14</f>
        <v>-15601</v>
      </c>
      <c r="F16" s="32">
        <f>SUM(F12:F15)</f>
        <v>-1337</v>
      </c>
      <c r="G16" s="33"/>
      <c r="H16" s="27">
        <f>H12-H14</f>
        <v>-2000</v>
      </c>
      <c r="I16" s="28">
        <f>I12-I14</f>
        <v>-20800</v>
      </c>
      <c r="J16" s="32">
        <f>SUM(J12:J15)</f>
        <v>18800</v>
      </c>
    </row>
    <row r="17" spans="1:10" ht="22.8" x14ac:dyDescent="0.4">
      <c r="A17" s="26"/>
      <c r="B17" s="26"/>
      <c r="C17" s="26"/>
      <c r="D17" s="121"/>
      <c r="E17" s="121"/>
      <c r="F17" s="26"/>
      <c r="G17" s="35"/>
      <c r="H17" s="25"/>
      <c r="I17" s="25"/>
      <c r="J17" s="30"/>
    </row>
    <row r="18" spans="1:10" s="13" customFormat="1" ht="22.8" x14ac:dyDescent="0.4">
      <c r="A18" s="26"/>
      <c r="B18" s="26"/>
      <c r="C18" s="26"/>
      <c r="D18" s="121"/>
      <c r="E18" s="121"/>
      <c r="F18" s="26"/>
      <c r="G18" s="35"/>
      <c r="H18" s="25"/>
      <c r="I18" s="25"/>
      <c r="J18" s="30"/>
    </row>
    <row r="19" spans="1:10" ht="15" x14ac:dyDescent="0.25">
      <c r="A19" s="124" t="s">
        <v>101</v>
      </c>
      <c r="B19" s="125"/>
      <c r="C19" s="125"/>
      <c r="D19" s="126"/>
      <c r="E19" s="126"/>
      <c r="F19" s="126"/>
      <c r="G19" s="127"/>
      <c r="H19" s="126"/>
      <c r="I19" s="126"/>
      <c r="J19" s="128"/>
    </row>
    <row r="20" spans="1:10" ht="23.25" customHeight="1" x14ac:dyDescent="0.25">
      <c r="A20" s="129" t="s">
        <v>57</v>
      </c>
      <c r="B20" s="130"/>
      <c r="C20" s="155">
        <f>F4</f>
        <v>39</v>
      </c>
      <c r="D20" s="156">
        <f>PLM!D10/Summary!$C20</f>
        <v>5779.3589743589746</v>
      </c>
      <c r="E20" s="156">
        <f>PLM!E10/Summary!$C20</f>
        <v>6400.2820512820517</v>
      </c>
      <c r="F20" s="156">
        <f>D20-E20</f>
        <v>-620.92307692307713</v>
      </c>
      <c r="G20" s="157">
        <f>J4</f>
        <v>52</v>
      </c>
      <c r="H20" s="156">
        <v>5889</v>
      </c>
      <c r="I20" s="156">
        <v>6293</v>
      </c>
      <c r="J20" s="158">
        <f>H20-I20</f>
        <v>-404</v>
      </c>
    </row>
    <row r="21" spans="1:10" s="13" customFormat="1" ht="16.5" customHeight="1" x14ac:dyDescent="0.25">
      <c r="A21" s="129" t="s">
        <v>185</v>
      </c>
      <c r="B21" s="130"/>
      <c r="C21" s="155"/>
      <c r="D21" s="156"/>
      <c r="E21" s="156"/>
      <c r="F21" s="156"/>
      <c r="G21" s="157"/>
      <c r="H21" s="156"/>
      <c r="I21" s="156"/>
      <c r="J21" s="158"/>
    </row>
    <row r="22" spans="1:10" ht="22.8" x14ac:dyDescent="0.4">
      <c r="A22" s="131" t="s">
        <v>186</v>
      </c>
      <c r="B22" s="132"/>
      <c r="C22" s="142">
        <f>40/12*9</f>
        <v>30</v>
      </c>
      <c r="D22" s="133">
        <f>PLM!D11/Summary!$C22</f>
        <v>1939.5333333333333</v>
      </c>
      <c r="E22" s="133">
        <f>PLM!E11/Summary!$C22</f>
        <v>1467.2333333333333</v>
      </c>
      <c r="F22" s="133">
        <f>D22-E22</f>
        <v>472.29999999999995</v>
      </c>
      <c r="G22" s="152">
        <v>40</v>
      </c>
      <c r="H22" s="133">
        <v>1310</v>
      </c>
      <c r="I22" s="133">
        <v>1261</v>
      </c>
      <c r="J22" s="134">
        <f>H22-I22</f>
        <v>49</v>
      </c>
    </row>
  </sheetData>
  <mergeCells count="9">
    <mergeCell ref="A1:J1"/>
    <mergeCell ref="C20:C21"/>
    <mergeCell ref="D20:D21"/>
    <mergeCell ref="E20:E21"/>
    <mergeCell ref="F20:F21"/>
    <mergeCell ref="G20:G21"/>
    <mergeCell ref="H20:H21"/>
    <mergeCell ref="I20:I21"/>
    <mergeCell ref="J20:J21"/>
  </mergeCells>
  <pageMargins left="0.70866141732283472" right="0.70866141732283472" top="0.74803149606299213" bottom="0.74803149606299213" header="0.31496062992125984" footer="0.31496062992125984"/>
  <pageSetup paperSize="9" scale="96" orientation="landscape" r:id="rId1"/>
  <headerFooter>
    <oddFooter>&amp;RPage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5"/>
  <sheetViews>
    <sheetView showGridLines="0" zoomScaleNormal="100" workbookViewId="0">
      <selection activeCell="C31" sqref="C31"/>
    </sheetView>
  </sheetViews>
  <sheetFormatPr defaultColWidth="9" defaultRowHeight="10.199999999999999" x14ac:dyDescent="0.2"/>
  <cols>
    <col min="1" max="1" width="4" style="1" customWidth="1"/>
    <col min="2" max="2" width="10.6640625" style="1" customWidth="1"/>
    <col min="3" max="3" width="51.44140625" style="1" customWidth="1"/>
    <col min="4" max="4" width="10.6640625" style="1" customWidth="1"/>
    <col min="5" max="5" width="11.33203125" style="6" customWidth="1"/>
    <col min="6" max="6" width="12.6640625" style="1" customWidth="1"/>
    <col min="7" max="7" width="12.6640625" style="9" customWidth="1"/>
    <col min="8" max="8" width="12.6640625" style="11" customWidth="1"/>
    <col min="9" max="42" width="12.6640625" style="1" customWidth="1"/>
    <col min="43" max="16384" width="9" style="1"/>
  </cols>
  <sheetData>
    <row r="1" spans="1:16" ht="13.2" x14ac:dyDescent="0.25">
      <c r="A1" s="2"/>
      <c r="B1" s="3"/>
      <c r="C1" s="3"/>
      <c r="D1" s="3"/>
      <c r="E1" s="5"/>
      <c r="F1" s="2"/>
      <c r="G1" s="8"/>
      <c r="H1" s="10"/>
      <c r="I1" s="2"/>
    </row>
    <row r="2" spans="1:16" ht="20.399999999999999" x14ac:dyDescent="0.35">
      <c r="A2" s="22"/>
      <c r="B2" s="37"/>
      <c r="C2" s="37"/>
      <c r="D2" s="37"/>
      <c r="E2" s="104" t="s">
        <v>130</v>
      </c>
      <c r="G2" s="38"/>
      <c r="H2" s="39"/>
      <c r="I2" s="22"/>
    </row>
    <row r="3" spans="1:16" ht="12.75" customHeight="1" x14ac:dyDescent="0.25">
      <c r="A3" s="22"/>
      <c r="B3" s="37"/>
      <c r="C3" s="37"/>
      <c r="D3" s="37"/>
      <c r="E3" s="40" t="s">
        <v>1</v>
      </c>
      <c r="G3" s="38"/>
      <c r="H3" s="41"/>
      <c r="I3" s="22"/>
    </row>
    <row r="4" spans="1:16" ht="22.5" customHeight="1" x14ac:dyDescent="0.35">
      <c r="A4" s="22"/>
      <c r="B4" s="42"/>
      <c r="C4" s="42"/>
      <c r="D4" s="42"/>
      <c r="E4" s="104" t="s">
        <v>103</v>
      </c>
      <c r="G4" s="43"/>
      <c r="H4" s="44"/>
      <c r="I4" s="22"/>
    </row>
    <row r="5" spans="1:16" ht="17.399999999999999" x14ac:dyDescent="0.3">
      <c r="A5" s="22"/>
      <c r="B5" s="42"/>
      <c r="C5" s="42"/>
      <c r="D5" s="42"/>
      <c r="E5" s="105" t="s">
        <v>187</v>
      </c>
      <c r="G5" s="43"/>
      <c r="H5" s="45"/>
      <c r="I5" s="22"/>
    </row>
    <row r="6" spans="1:16" ht="7.5" customHeight="1" x14ac:dyDescent="0.2">
      <c r="A6" s="22"/>
      <c r="B6" s="46"/>
      <c r="C6" s="46"/>
      <c r="D6" s="46"/>
      <c r="E6" s="47"/>
      <c r="F6" s="46"/>
      <c r="G6" s="48"/>
      <c r="H6" s="45"/>
      <c r="I6" s="22"/>
    </row>
    <row r="7" spans="1:16" ht="19.649999999999999" customHeight="1" x14ac:dyDescent="0.2">
      <c r="A7" s="22"/>
      <c r="B7" s="46"/>
      <c r="C7" s="46"/>
      <c r="D7" s="46"/>
      <c r="E7" s="47"/>
      <c r="F7" s="46"/>
      <c r="G7" s="48"/>
      <c r="H7" s="45"/>
      <c r="I7" s="22"/>
    </row>
    <row r="8" spans="1:16" s="7" customFormat="1" ht="46.8" x14ac:dyDescent="0.3">
      <c r="A8" s="54"/>
      <c r="B8" s="53" t="s">
        <v>1</v>
      </c>
      <c r="C8" s="53" t="s">
        <v>1</v>
      </c>
      <c r="D8" s="68" t="s">
        <v>108</v>
      </c>
      <c r="E8" s="68" t="s">
        <v>105</v>
      </c>
      <c r="F8" s="68" t="s">
        <v>106</v>
      </c>
      <c r="G8" s="153" t="s">
        <v>107</v>
      </c>
      <c r="H8" s="55"/>
      <c r="I8" s="54"/>
    </row>
    <row r="9" spans="1:16" s="4" customFormat="1" ht="16.8" x14ac:dyDescent="0.25">
      <c r="A9" s="49"/>
      <c r="B9" s="24" t="s">
        <v>1</v>
      </c>
      <c r="C9" s="61" t="s">
        <v>109</v>
      </c>
      <c r="D9" s="61"/>
      <c r="E9" s="56"/>
      <c r="F9" s="56"/>
      <c r="G9" s="56"/>
      <c r="H9" s="52"/>
      <c r="I9" s="50"/>
      <c r="J9" s="12"/>
      <c r="K9" s="12"/>
      <c r="L9" s="12"/>
      <c r="M9" s="12"/>
      <c r="N9" s="12"/>
      <c r="O9" s="12"/>
      <c r="P9" s="12"/>
    </row>
    <row r="10" spans="1:16" s="22" customFormat="1" ht="15" customHeight="1" x14ac:dyDescent="0.2">
      <c r="B10" s="24" t="s">
        <v>1</v>
      </c>
      <c r="C10" s="59" t="s">
        <v>95</v>
      </c>
      <c r="D10" s="59"/>
      <c r="E10" s="63">
        <v>283581</v>
      </c>
      <c r="F10" s="63">
        <v>293628</v>
      </c>
      <c r="G10" s="63">
        <f>E10-F10</f>
        <v>-10047</v>
      </c>
      <c r="H10" s="52"/>
    </row>
    <row r="11" spans="1:16" s="22" customFormat="1" ht="15" customHeight="1" x14ac:dyDescent="0.2">
      <c r="B11" s="24"/>
      <c r="C11" s="59" t="s">
        <v>96</v>
      </c>
      <c r="D11" s="59"/>
      <c r="E11" s="63">
        <f>SUM(PLM!D13:D15)</f>
        <v>16673</v>
      </c>
      <c r="F11" s="63">
        <f>SUM(PLM!E13:E15)</f>
        <v>13155</v>
      </c>
      <c r="G11" s="63">
        <f>E11-F11</f>
        <v>3518</v>
      </c>
      <c r="H11" s="52"/>
    </row>
    <row r="12" spans="1:16" s="22" customFormat="1" ht="15" x14ac:dyDescent="0.2">
      <c r="B12" s="24"/>
      <c r="C12" s="59" t="s">
        <v>97</v>
      </c>
      <c r="D12" s="59"/>
      <c r="E12" s="63"/>
      <c r="F12" s="63"/>
      <c r="G12" s="63"/>
      <c r="H12" s="52"/>
    </row>
    <row r="13" spans="1:16" s="22" customFormat="1" ht="15" x14ac:dyDescent="0.2">
      <c r="B13" s="24"/>
      <c r="C13" s="59" t="s">
        <v>110</v>
      </c>
      <c r="D13" s="59"/>
      <c r="E13" s="63">
        <f>19088+825+1</f>
        <v>19914</v>
      </c>
      <c r="F13" s="63">
        <f>19750+900</f>
        <v>20650</v>
      </c>
      <c r="G13" s="63">
        <f t="shared" ref="G13:G19" si="0">E13-F13</f>
        <v>-736</v>
      </c>
      <c r="H13" s="52"/>
    </row>
    <row r="14" spans="1:16" s="22" customFormat="1" ht="15" x14ac:dyDescent="0.2">
      <c r="B14" s="24"/>
      <c r="C14" s="59" t="s">
        <v>111</v>
      </c>
      <c r="D14" s="59"/>
      <c r="E14" s="63">
        <f>8701+1290</f>
        <v>9991</v>
      </c>
      <c r="F14" s="63">
        <f>8100+1575</f>
        <v>9675</v>
      </c>
      <c r="G14" s="63">
        <f t="shared" si="0"/>
        <v>316</v>
      </c>
      <c r="H14" s="52"/>
    </row>
    <row r="15" spans="1:16" s="22" customFormat="1" ht="15" x14ac:dyDescent="0.2">
      <c r="B15" s="24"/>
      <c r="C15" s="59" t="s">
        <v>112</v>
      </c>
      <c r="D15" s="59"/>
      <c r="E15" s="63">
        <v>408</v>
      </c>
      <c r="F15" s="63">
        <v>195</v>
      </c>
      <c r="G15" s="63">
        <f t="shared" si="0"/>
        <v>213</v>
      </c>
      <c r="H15" s="52"/>
    </row>
    <row r="16" spans="1:16" s="22" customFormat="1" ht="15" x14ac:dyDescent="0.2">
      <c r="B16" s="24"/>
      <c r="C16" s="59" t="s">
        <v>113</v>
      </c>
      <c r="D16" s="59"/>
      <c r="E16" s="63">
        <v>16561</v>
      </c>
      <c r="F16" s="63">
        <v>16400</v>
      </c>
      <c r="G16" s="63">
        <f t="shared" si="0"/>
        <v>161</v>
      </c>
      <c r="H16" s="52"/>
    </row>
    <row r="17" spans="2:8" s="22" customFormat="1" ht="15" x14ac:dyDescent="0.2">
      <c r="B17" s="24"/>
      <c r="C17" s="59" t="s">
        <v>115</v>
      </c>
      <c r="D17" s="138" t="s">
        <v>74</v>
      </c>
      <c r="E17" s="63">
        <v>0</v>
      </c>
      <c r="F17" s="63">
        <v>0</v>
      </c>
      <c r="G17" s="63">
        <f t="shared" si="0"/>
        <v>0</v>
      </c>
      <c r="H17" s="63"/>
    </row>
    <row r="18" spans="2:8" s="22" customFormat="1" ht="15" x14ac:dyDescent="0.2">
      <c r="B18" s="24"/>
      <c r="C18" s="59" t="s">
        <v>114</v>
      </c>
      <c r="D18" s="138" t="s">
        <v>75</v>
      </c>
      <c r="E18" s="63">
        <v>0</v>
      </c>
      <c r="F18" s="63">
        <v>0</v>
      </c>
      <c r="G18" s="63">
        <f t="shared" ref="G18" si="1">E18-F18</f>
        <v>0</v>
      </c>
      <c r="H18" s="52"/>
    </row>
    <row r="19" spans="2:8" ht="15" x14ac:dyDescent="0.2">
      <c r="B19" s="24" t="s">
        <v>1</v>
      </c>
      <c r="C19" s="59" t="s">
        <v>116</v>
      </c>
      <c r="D19" s="138" t="s">
        <v>85</v>
      </c>
      <c r="E19" s="63">
        <f>2500</f>
        <v>2500</v>
      </c>
      <c r="F19" s="63">
        <f>5625+10135</f>
        <v>15760</v>
      </c>
      <c r="G19" s="63">
        <f t="shared" si="0"/>
        <v>-13260</v>
      </c>
      <c r="H19" s="52"/>
    </row>
    <row r="20" spans="2:8" ht="15" x14ac:dyDescent="0.2">
      <c r="B20" s="24" t="s">
        <v>1</v>
      </c>
      <c r="C20" s="59" t="s">
        <v>98</v>
      </c>
      <c r="D20" s="59"/>
      <c r="E20" s="64">
        <f>SUM(E10:E19)</f>
        <v>349628</v>
      </c>
      <c r="F20" s="64">
        <f>SUM(F10:F19)</f>
        <v>369463</v>
      </c>
      <c r="G20" s="60">
        <f>SUM(G10:G19)</f>
        <v>-19835</v>
      </c>
      <c r="H20" s="52"/>
    </row>
    <row r="21" spans="2:8" ht="11.4" x14ac:dyDescent="0.2">
      <c r="B21" s="24" t="s">
        <v>1</v>
      </c>
      <c r="C21" s="31" t="s">
        <v>1</v>
      </c>
      <c r="D21" s="31"/>
      <c r="E21" s="65"/>
      <c r="F21" s="65"/>
      <c r="G21" s="56"/>
      <c r="H21" s="52"/>
    </row>
    <row r="22" spans="2:8" ht="16.8" x14ac:dyDescent="0.2">
      <c r="B22" s="24" t="s">
        <v>1</v>
      </c>
      <c r="C22" s="66" t="s">
        <v>117</v>
      </c>
      <c r="D22" s="66"/>
      <c r="E22" s="65"/>
      <c r="F22" s="65"/>
      <c r="G22" s="65"/>
      <c r="H22" s="52"/>
    </row>
    <row r="23" spans="2:8" ht="15" x14ac:dyDescent="0.2">
      <c r="B23" s="24" t="s">
        <v>1</v>
      </c>
      <c r="C23" s="59" t="s">
        <v>118</v>
      </c>
      <c r="D23" s="59"/>
      <c r="E23" s="63"/>
      <c r="F23" s="63"/>
      <c r="G23" s="111"/>
      <c r="H23" s="52"/>
    </row>
    <row r="24" spans="2:8" ht="15" x14ac:dyDescent="0.2">
      <c r="B24" s="24"/>
      <c r="C24" s="59" t="s">
        <v>119</v>
      </c>
      <c r="D24" s="138" t="s">
        <v>74</v>
      </c>
      <c r="E24" s="63">
        <v>0</v>
      </c>
      <c r="F24" s="63">
        <v>0</v>
      </c>
      <c r="G24" s="63">
        <f t="shared" ref="G24" si="2">F24-E24</f>
        <v>0</v>
      </c>
      <c r="H24" s="52"/>
    </row>
    <row r="25" spans="2:8" ht="17.100000000000001" customHeight="1" x14ac:dyDescent="0.2">
      <c r="B25" s="24" t="s">
        <v>1</v>
      </c>
      <c r="C25" s="59" t="s">
        <v>120</v>
      </c>
      <c r="D25" s="59"/>
      <c r="E25" s="63">
        <v>5117</v>
      </c>
      <c r="F25" s="63">
        <v>17515</v>
      </c>
      <c r="G25" s="63">
        <f t="shared" ref="G25:G34" si="3">F25-E25</f>
        <v>12398</v>
      </c>
      <c r="H25" s="52"/>
    </row>
    <row r="26" spans="2:8" ht="17.100000000000001" customHeight="1" x14ac:dyDescent="0.2">
      <c r="B26" s="24"/>
      <c r="C26" s="59" t="s">
        <v>112</v>
      </c>
      <c r="D26" s="59"/>
      <c r="E26" s="63">
        <v>3107</v>
      </c>
      <c r="F26" s="63">
        <v>4125</v>
      </c>
      <c r="G26" s="63">
        <f t="shared" si="3"/>
        <v>1018</v>
      </c>
      <c r="H26" s="52"/>
    </row>
    <row r="27" spans="2:8" ht="17.100000000000001" customHeight="1" x14ac:dyDescent="0.2">
      <c r="B27" s="24"/>
      <c r="C27" s="59" t="s">
        <v>113</v>
      </c>
      <c r="D27" s="59"/>
      <c r="E27" s="63">
        <v>16433</v>
      </c>
      <c r="F27" s="63">
        <v>16400</v>
      </c>
      <c r="G27" s="63">
        <f t="shared" si="3"/>
        <v>-33</v>
      </c>
      <c r="H27" s="52"/>
    </row>
    <row r="28" spans="2:8" ht="17.100000000000001" customHeight="1" x14ac:dyDescent="0.2">
      <c r="B28" s="24"/>
      <c r="C28" s="67" t="s">
        <v>121</v>
      </c>
      <c r="D28" s="67"/>
      <c r="E28" s="63">
        <v>260215</v>
      </c>
      <c r="F28" s="63">
        <v>261746</v>
      </c>
      <c r="G28" s="63">
        <f t="shared" si="3"/>
        <v>1531</v>
      </c>
      <c r="H28" s="52"/>
    </row>
    <row r="29" spans="2:8" ht="17.100000000000001" customHeight="1" x14ac:dyDescent="0.2">
      <c r="B29" s="24"/>
      <c r="C29" s="59" t="s">
        <v>122</v>
      </c>
      <c r="D29" s="59"/>
      <c r="E29" s="63">
        <f>19914+1715+6750</f>
        <v>28379</v>
      </c>
      <c r="F29" s="63">
        <f>20650+1125+6750</f>
        <v>28525</v>
      </c>
      <c r="G29" s="63">
        <f t="shared" ref="G29" si="4">F29-E29</f>
        <v>146</v>
      </c>
      <c r="H29" s="52"/>
    </row>
    <row r="30" spans="2:8" ht="15" x14ac:dyDescent="0.2">
      <c r="B30" s="24" t="s">
        <v>1</v>
      </c>
      <c r="C30" s="67" t="s">
        <v>123</v>
      </c>
      <c r="D30" s="67"/>
      <c r="E30" s="63">
        <v>14932</v>
      </c>
      <c r="F30" s="63">
        <v>15945</v>
      </c>
      <c r="G30" s="63">
        <f t="shared" si="3"/>
        <v>1013</v>
      </c>
      <c r="H30" s="52"/>
    </row>
    <row r="31" spans="2:8" ht="17.100000000000001" customHeight="1" x14ac:dyDescent="0.2">
      <c r="B31" s="24" t="s">
        <v>1</v>
      </c>
      <c r="C31" s="67" t="s">
        <v>124</v>
      </c>
      <c r="D31" s="67"/>
      <c r="E31" s="63">
        <v>5413</v>
      </c>
      <c r="F31" s="63">
        <v>4800</v>
      </c>
      <c r="G31" s="63">
        <f t="shared" si="3"/>
        <v>-613</v>
      </c>
      <c r="H31" s="52"/>
    </row>
    <row r="32" spans="2:8" ht="17.100000000000001" customHeight="1" x14ac:dyDescent="0.2">
      <c r="B32" s="24"/>
      <c r="C32" s="67" t="s">
        <v>125</v>
      </c>
      <c r="D32" s="67"/>
      <c r="E32" s="63">
        <v>14177</v>
      </c>
      <c r="F32" s="63">
        <f>14685+375</f>
        <v>15060</v>
      </c>
      <c r="G32" s="63">
        <f>F32-E32</f>
        <v>883</v>
      </c>
      <c r="H32" s="52"/>
    </row>
    <row r="33" spans="2:8" ht="17.100000000000001" customHeight="1" x14ac:dyDescent="0.2">
      <c r="B33" s="24"/>
      <c r="C33" s="67" t="s">
        <v>126</v>
      </c>
      <c r="D33" s="67"/>
      <c r="E33" s="63">
        <v>2169</v>
      </c>
      <c r="F33" s="63">
        <v>5213</v>
      </c>
      <c r="G33" s="63">
        <f t="shared" si="3"/>
        <v>3044</v>
      </c>
      <c r="H33" s="52"/>
    </row>
    <row r="34" spans="2:8" ht="15" customHeight="1" x14ac:dyDescent="0.2">
      <c r="B34" s="24" t="s">
        <v>1</v>
      </c>
      <c r="C34" s="67" t="s">
        <v>127</v>
      </c>
      <c r="D34" s="67"/>
      <c r="E34" s="63">
        <v>16624</v>
      </c>
      <c r="F34" s="63">
        <v>15735</v>
      </c>
      <c r="G34" s="63">
        <f t="shared" si="3"/>
        <v>-889</v>
      </c>
      <c r="H34" s="52"/>
    </row>
    <row r="35" spans="2:8" ht="15" x14ac:dyDescent="0.2">
      <c r="B35" s="24" t="s">
        <v>1</v>
      </c>
      <c r="C35" s="67" t="s">
        <v>128</v>
      </c>
      <c r="D35" s="67"/>
      <c r="E35" s="64">
        <f>SUM(E22:E34)</f>
        <v>366566</v>
      </c>
      <c r="F35" s="64">
        <f>SUM(F22:F34)</f>
        <v>385064</v>
      </c>
      <c r="G35" s="112">
        <f>SUM(G22:G34)</f>
        <v>18498</v>
      </c>
      <c r="H35" s="52"/>
    </row>
    <row r="36" spans="2:8" ht="15" x14ac:dyDescent="0.2">
      <c r="B36" s="24" t="s">
        <v>1</v>
      </c>
      <c r="C36" s="67" t="s">
        <v>1</v>
      </c>
      <c r="D36" s="67"/>
      <c r="E36" s="65"/>
      <c r="F36" s="65"/>
      <c r="G36" s="65"/>
      <c r="H36" s="52"/>
    </row>
    <row r="37" spans="2:8" ht="15" x14ac:dyDescent="0.2">
      <c r="B37" s="24" t="s">
        <v>1</v>
      </c>
      <c r="C37" s="59" t="s">
        <v>129</v>
      </c>
      <c r="D37" s="59"/>
      <c r="E37" s="64">
        <f>E20-E35</f>
        <v>-16938</v>
      </c>
      <c r="F37" s="64">
        <f>F20-F35</f>
        <v>-15601</v>
      </c>
      <c r="G37" s="112">
        <f>G20+G35</f>
        <v>-1337</v>
      </c>
      <c r="H37" s="52"/>
    </row>
    <row r="38" spans="2:8" ht="11.4" x14ac:dyDescent="0.2">
      <c r="B38" s="24" t="s">
        <v>1</v>
      </c>
      <c r="C38" s="31" t="s">
        <v>1</v>
      </c>
      <c r="D38" s="31"/>
      <c r="E38" s="65"/>
      <c r="F38" s="65"/>
      <c r="G38" s="56"/>
      <c r="H38" s="52"/>
    </row>
    <row r="39" spans="2:8" ht="11.4" x14ac:dyDescent="0.2">
      <c r="B39" s="24"/>
      <c r="C39" s="31"/>
      <c r="D39" s="31"/>
      <c r="E39" s="65"/>
      <c r="F39" s="65"/>
      <c r="G39" s="56"/>
      <c r="H39" s="52"/>
    </row>
    <row r="40" spans="2:8" ht="11.4" x14ac:dyDescent="0.2">
      <c r="B40" s="24"/>
      <c r="E40" s="1"/>
      <c r="G40" s="1"/>
      <c r="H40" s="52"/>
    </row>
    <row r="41" spans="2:8" ht="11.4" x14ac:dyDescent="0.2">
      <c r="B41" s="24"/>
      <c r="E41" s="1"/>
      <c r="G41" s="1"/>
      <c r="H41" s="52"/>
    </row>
    <row r="42" spans="2:8" ht="11.4" x14ac:dyDescent="0.2">
      <c r="B42" s="24"/>
      <c r="E42" s="1"/>
      <c r="G42" s="1"/>
      <c r="H42" s="52"/>
    </row>
    <row r="43" spans="2:8" ht="11.4" x14ac:dyDescent="0.2">
      <c r="B43" s="24"/>
      <c r="E43" s="1"/>
      <c r="G43" s="1"/>
      <c r="H43" s="52"/>
    </row>
    <row r="44" spans="2:8" ht="11.4" x14ac:dyDescent="0.2">
      <c r="B44" s="24"/>
      <c r="E44" s="1"/>
      <c r="G44" s="1"/>
      <c r="H44" s="52"/>
    </row>
    <row r="45" spans="2:8" ht="11.4" x14ac:dyDescent="0.2">
      <c r="B45" s="24"/>
      <c r="E45" s="1"/>
      <c r="G45" s="1"/>
      <c r="H45" s="52"/>
    </row>
    <row r="46" spans="2:8" ht="11.4" x14ac:dyDescent="0.2">
      <c r="B46" s="24"/>
      <c r="E46" s="1"/>
      <c r="G46" s="1"/>
      <c r="H46" s="52"/>
    </row>
    <row r="47" spans="2:8" ht="11.4" x14ac:dyDescent="0.2">
      <c r="B47" s="24"/>
      <c r="E47" s="1"/>
      <c r="G47" s="1"/>
      <c r="H47" s="52"/>
    </row>
    <row r="48" spans="2:8" ht="11.4" x14ac:dyDescent="0.2">
      <c r="B48" s="24"/>
      <c r="E48" s="1"/>
      <c r="G48" s="1"/>
      <c r="H48" s="52"/>
    </row>
    <row r="49" spans="2:8" ht="11.4" x14ac:dyDescent="0.2">
      <c r="B49" s="24"/>
      <c r="E49" s="1"/>
      <c r="G49" s="1"/>
      <c r="H49" s="52"/>
    </row>
    <row r="50" spans="2:8" ht="11.4" x14ac:dyDescent="0.2">
      <c r="B50" s="24"/>
      <c r="E50" s="1"/>
      <c r="G50" s="1"/>
      <c r="H50" s="52"/>
    </row>
    <row r="51" spans="2:8" ht="11.4" x14ac:dyDescent="0.2">
      <c r="B51" s="24"/>
      <c r="E51" s="1"/>
      <c r="G51" s="1"/>
      <c r="H51" s="52"/>
    </row>
    <row r="52" spans="2:8" ht="11.4" x14ac:dyDescent="0.2">
      <c r="B52" s="24"/>
      <c r="C52" s="31"/>
      <c r="D52" s="31"/>
      <c r="E52" s="65"/>
      <c r="F52" s="65"/>
      <c r="G52" s="56"/>
      <c r="H52" s="52"/>
    </row>
    <row r="53" spans="2:8" ht="11.4" x14ac:dyDescent="0.2">
      <c r="B53" s="24"/>
      <c r="C53" s="31"/>
      <c r="D53" s="31"/>
      <c r="E53" s="65"/>
      <c r="F53" s="65"/>
      <c r="G53" s="56"/>
      <c r="H53" s="52"/>
    </row>
    <row r="54" spans="2:8" ht="11.4" x14ac:dyDescent="0.2">
      <c r="B54" s="24" t="s">
        <v>1</v>
      </c>
      <c r="C54" s="31" t="s">
        <v>1</v>
      </c>
      <c r="D54" s="31"/>
      <c r="E54" s="51"/>
      <c r="F54" s="51"/>
      <c r="G54" s="51"/>
      <c r="H54" s="52"/>
    </row>
    <row r="55" spans="2:8" ht="11.4" x14ac:dyDescent="0.2">
      <c r="B55" s="24"/>
      <c r="C55" s="31"/>
      <c r="D55" s="31"/>
      <c r="E55" s="51"/>
      <c r="F55" s="51"/>
      <c r="G55" s="51"/>
      <c r="H55" s="52"/>
    </row>
  </sheetData>
  <pageMargins left="0.74803149606299202" right="0.74803149606299202" top="0.98425196850393704" bottom="0.98425196850393704" header="0.511811023622047" footer="0.511811023622047"/>
  <pageSetup paperSize="9" scale="94" orientation="portrait" r:id="rId1"/>
  <headerFooter alignWithMargins="0">
    <oddFooter>&amp;RPage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6"/>
  <sheetViews>
    <sheetView showGridLines="0" view="pageLayout" zoomScaleNormal="100" workbookViewId="0">
      <selection activeCell="B35" sqref="B35"/>
    </sheetView>
  </sheetViews>
  <sheetFormatPr defaultColWidth="8.88671875" defaultRowHeight="10.199999999999999" x14ac:dyDescent="0.2"/>
  <cols>
    <col min="1" max="1" width="1.109375" style="76" customWidth="1"/>
    <col min="2" max="2" width="43.88671875" style="76" customWidth="1"/>
    <col min="3" max="3" width="9.109375" style="76" customWidth="1"/>
    <col min="4" max="4" width="14.6640625" style="76" customWidth="1"/>
    <col min="5" max="5" width="14.6640625" style="76" hidden="1" customWidth="1"/>
    <col min="6" max="6" width="14.6640625" style="76" customWidth="1"/>
    <col min="7" max="7" width="14.6640625" style="90" customWidth="1"/>
    <col min="8" max="13" width="12.6640625" style="76" customWidth="1"/>
    <col min="14" max="258" width="8.88671875" style="76"/>
    <col min="259" max="259" width="1.109375" style="76" customWidth="1"/>
    <col min="260" max="260" width="34.6640625" style="76" customWidth="1"/>
    <col min="261" max="263" width="14.6640625" style="76" customWidth="1"/>
    <col min="264" max="269" width="12.6640625" style="76" customWidth="1"/>
    <col min="270" max="514" width="8.88671875" style="76"/>
    <col min="515" max="515" width="1.109375" style="76" customWidth="1"/>
    <col min="516" max="516" width="34.6640625" style="76" customWidth="1"/>
    <col min="517" max="519" width="14.6640625" style="76" customWidth="1"/>
    <col min="520" max="525" width="12.6640625" style="76" customWidth="1"/>
    <col min="526" max="770" width="8.88671875" style="76"/>
    <col min="771" max="771" width="1.109375" style="76" customWidth="1"/>
    <col min="772" max="772" width="34.6640625" style="76" customWidth="1"/>
    <col min="773" max="775" width="14.6640625" style="76" customWidth="1"/>
    <col min="776" max="781" width="12.6640625" style="76" customWidth="1"/>
    <col min="782" max="1026" width="8.88671875" style="76"/>
    <col min="1027" max="1027" width="1.109375" style="76" customWidth="1"/>
    <col min="1028" max="1028" width="34.6640625" style="76" customWidth="1"/>
    <col min="1029" max="1031" width="14.6640625" style="76" customWidth="1"/>
    <col min="1032" max="1037" width="12.6640625" style="76" customWidth="1"/>
    <col min="1038" max="1282" width="8.88671875" style="76"/>
    <col min="1283" max="1283" width="1.109375" style="76" customWidth="1"/>
    <col min="1284" max="1284" width="34.6640625" style="76" customWidth="1"/>
    <col min="1285" max="1287" width="14.6640625" style="76" customWidth="1"/>
    <col min="1288" max="1293" width="12.6640625" style="76" customWidth="1"/>
    <col min="1294" max="1538" width="8.88671875" style="76"/>
    <col min="1539" max="1539" width="1.109375" style="76" customWidth="1"/>
    <col min="1540" max="1540" width="34.6640625" style="76" customWidth="1"/>
    <col min="1541" max="1543" width="14.6640625" style="76" customWidth="1"/>
    <col min="1544" max="1549" width="12.6640625" style="76" customWidth="1"/>
    <col min="1550" max="1794" width="8.88671875" style="76"/>
    <col min="1795" max="1795" width="1.109375" style="76" customWidth="1"/>
    <col min="1796" max="1796" width="34.6640625" style="76" customWidth="1"/>
    <col min="1797" max="1799" width="14.6640625" style="76" customWidth="1"/>
    <col min="1800" max="1805" width="12.6640625" style="76" customWidth="1"/>
    <col min="1806" max="2050" width="8.88671875" style="76"/>
    <col min="2051" max="2051" width="1.109375" style="76" customWidth="1"/>
    <col min="2052" max="2052" width="34.6640625" style="76" customWidth="1"/>
    <col min="2053" max="2055" width="14.6640625" style="76" customWidth="1"/>
    <col min="2056" max="2061" width="12.6640625" style="76" customWidth="1"/>
    <col min="2062" max="2306" width="8.88671875" style="76"/>
    <col min="2307" max="2307" width="1.109375" style="76" customWidth="1"/>
    <col min="2308" max="2308" width="34.6640625" style="76" customWidth="1"/>
    <col min="2309" max="2311" width="14.6640625" style="76" customWidth="1"/>
    <col min="2312" max="2317" width="12.6640625" style="76" customWidth="1"/>
    <col min="2318" max="2562" width="8.88671875" style="76"/>
    <col min="2563" max="2563" width="1.109375" style="76" customWidth="1"/>
    <col min="2564" max="2564" width="34.6640625" style="76" customWidth="1"/>
    <col min="2565" max="2567" width="14.6640625" style="76" customWidth="1"/>
    <col min="2568" max="2573" width="12.6640625" style="76" customWidth="1"/>
    <col min="2574" max="2818" width="8.88671875" style="76"/>
    <col min="2819" max="2819" width="1.109375" style="76" customWidth="1"/>
    <col min="2820" max="2820" width="34.6640625" style="76" customWidth="1"/>
    <col min="2821" max="2823" width="14.6640625" style="76" customWidth="1"/>
    <col min="2824" max="2829" width="12.6640625" style="76" customWidth="1"/>
    <col min="2830" max="3074" width="8.88671875" style="76"/>
    <col min="3075" max="3075" width="1.109375" style="76" customWidth="1"/>
    <col min="3076" max="3076" width="34.6640625" style="76" customWidth="1"/>
    <col min="3077" max="3079" width="14.6640625" style="76" customWidth="1"/>
    <col min="3080" max="3085" width="12.6640625" style="76" customWidth="1"/>
    <col min="3086" max="3330" width="8.88671875" style="76"/>
    <col min="3331" max="3331" width="1.109375" style="76" customWidth="1"/>
    <col min="3332" max="3332" width="34.6640625" style="76" customWidth="1"/>
    <col min="3333" max="3335" width="14.6640625" style="76" customWidth="1"/>
    <col min="3336" max="3341" width="12.6640625" style="76" customWidth="1"/>
    <col min="3342" max="3586" width="8.88671875" style="76"/>
    <col min="3587" max="3587" width="1.109375" style="76" customWidth="1"/>
    <col min="3588" max="3588" width="34.6640625" style="76" customWidth="1"/>
    <col min="3589" max="3591" width="14.6640625" style="76" customWidth="1"/>
    <col min="3592" max="3597" width="12.6640625" style="76" customWidth="1"/>
    <col min="3598" max="3842" width="8.88671875" style="76"/>
    <col min="3843" max="3843" width="1.109375" style="76" customWidth="1"/>
    <col min="3844" max="3844" width="34.6640625" style="76" customWidth="1"/>
    <col min="3845" max="3847" width="14.6640625" style="76" customWidth="1"/>
    <col min="3848" max="3853" width="12.6640625" style="76" customWidth="1"/>
    <col min="3854" max="4098" width="8.88671875" style="76"/>
    <col min="4099" max="4099" width="1.109375" style="76" customWidth="1"/>
    <col min="4100" max="4100" width="34.6640625" style="76" customWidth="1"/>
    <col min="4101" max="4103" width="14.6640625" style="76" customWidth="1"/>
    <col min="4104" max="4109" width="12.6640625" style="76" customWidth="1"/>
    <col min="4110" max="4354" width="8.88671875" style="76"/>
    <col min="4355" max="4355" width="1.109375" style="76" customWidth="1"/>
    <col min="4356" max="4356" width="34.6640625" style="76" customWidth="1"/>
    <col min="4357" max="4359" width="14.6640625" style="76" customWidth="1"/>
    <col min="4360" max="4365" width="12.6640625" style="76" customWidth="1"/>
    <col min="4366" max="4610" width="8.88671875" style="76"/>
    <col min="4611" max="4611" width="1.109375" style="76" customWidth="1"/>
    <col min="4612" max="4612" width="34.6640625" style="76" customWidth="1"/>
    <col min="4613" max="4615" width="14.6640625" style="76" customWidth="1"/>
    <col min="4616" max="4621" width="12.6640625" style="76" customWidth="1"/>
    <col min="4622" max="4866" width="8.88671875" style="76"/>
    <col min="4867" max="4867" width="1.109375" style="76" customWidth="1"/>
    <col min="4868" max="4868" width="34.6640625" style="76" customWidth="1"/>
    <col min="4869" max="4871" width="14.6640625" style="76" customWidth="1"/>
    <col min="4872" max="4877" width="12.6640625" style="76" customWidth="1"/>
    <col min="4878" max="5122" width="8.88671875" style="76"/>
    <col min="5123" max="5123" width="1.109375" style="76" customWidth="1"/>
    <col min="5124" max="5124" width="34.6640625" style="76" customWidth="1"/>
    <col min="5125" max="5127" width="14.6640625" style="76" customWidth="1"/>
    <col min="5128" max="5133" width="12.6640625" style="76" customWidth="1"/>
    <col min="5134" max="5378" width="8.88671875" style="76"/>
    <col min="5379" max="5379" width="1.109375" style="76" customWidth="1"/>
    <col min="5380" max="5380" width="34.6640625" style="76" customWidth="1"/>
    <col min="5381" max="5383" width="14.6640625" style="76" customWidth="1"/>
    <col min="5384" max="5389" width="12.6640625" style="76" customWidth="1"/>
    <col min="5390" max="5634" width="8.88671875" style="76"/>
    <col min="5635" max="5635" width="1.109375" style="76" customWidth="1"/>
    <col min="5636" max="5636" width="34.6640625" style="76" customWidth="1"/>
    <col min="5637" max="5639" width="14.6640625" style="76" customWidth="1"/>
    <col min="5640" max="5645" width="12.6640625" style="76" customWidth="1"/>
    <col min="5646" max="5890" width="8.88671875" style="76"/>
    <col min="5891" max="5891" width="1.109375" style="76" customWidth="1"/>
    <col min="5892" max="5892" width="34.6640625" style="76" customWidth="1"/>
    <col min="5893" max="5895" width="14.6640625" style="76" customWidth="1"/>
    <col min="5896" max="5901" width="12.6640625" style="76" customWidth="1"/>
    <col min="5902" max="6146" width="8.88671875" style="76"/>
    <col min="6147" max="6147" width="1.109375" style="76" customWidth="1"/>
    <col min="6148" max="6148" width="34.6640625" style="76" customWidth="1"/>
    <col min="6149" max="6151" width="14.6640625" style="76" customWidth="1"/>
    <col min="6152" max="6157" width="12.6640625" style="76" customWidth="1"/>
    <col min="6158" max="6402" width="8.88671875" style="76"/>
    <col min="6403" max="6403" width="1.109375" style="76" customWidth="1"/>
    <col min="6404" max="6404" width="34.6640625" style="76" customWidth="1"/>
    <col min="6405" max="6407" width="14.6640625" style="76" customWidth="1"/>
    <col min="6408" max="6413" width="12.6640625" style="76" customWidth="1"/>
    <col min="6414" max="6658" width="8.88671875" style="76"/>
    <col min="6659" max="6659" width="1.109375" style="76" customWidth="1"/>
    <col min="6660" max="6660" width="34.6640625" style="76" customWidth="1"/>
    <col min="6661" max="6663" width="14.6640625" style="76" customWidth="1"/>
    <col min="6664" max="6669" width="12.6640625" style="76" customWidth="1"/>
    <col min="6670" max="6914" width="8.88671875" style="76"/>
    <col min="6915" max="6915" width="1.109375" style="76" customWidth="1"/>
    <col min="6916" max="6916" width="34.6640625" style="76" customWidth="1"/>
    <col min="6917" max="6919" width="14.6640625" style="76" customWidth="1"/>
    <col min="6920" max="6925" width="12.6640625" style="76" customWidth="1"/>
    <col min="6926" max="7170" width="8.88671875" style="76"/>
    <col min="7171" max="7171" width="1.109375" style="76" customWidth="1"/>
    <col min="7172" max="7172" width="34.6640625" style="76" customWidth="1"/>
    <col min="7173" max="7175" width="14.6640625" style="76" customWidth="1"/>
    <col min="7176" max="7181" width="12.6640625" style="76" customWidth="1"/>
    <col min="7182" max="7426" width="8.88671875" style="76"/>
    <col min="7427" max="7427" width="1.109375" style="76" customWidth="1"/>
    <col min="7428" max="7428" width="34.6640625" style="76" customWidth="1"/>
    <col min="7429" max="7431" width="14.6640625" style="76" customWidth="1"/>
    <col min="7432" max="7437" width="12.6640625" style="76" customWidth="1"/>
    <col min="7438" max="7682" width="8.88671875" style="76"/>
    <col min="7683" max="7683" width="1.109375" style="76" customWidth="1"/>
    <col min="7684" max="7684" width="34.6640625" style="76" customWidth="1"/>
    <col min="7685" max="7687" width="14.6640625" style="76" customWidth="1"/>
    <col min="7688" max="7693" width="12.6640625" style="76" customWidth="1"/>
    <col min="7694" max="7938" width="8.88671875" style="76"/>
    <col min="7939" max="7939" width="1.109375" style="76" customWidth="1"/>
    <col min="7940" max="7940" width="34.6640625" style="76" customWidth="1"/>
    <col min="7941" max="7943" width="14.6640625" style="76" customWidth="1"/>
    <col min="7944" max="7949" width="12.6640625" style="76" customWidth="1"/>
    <col min="7950" max="8194" width="8.88671875" style="76"/>
    <col min="8195" max="8195" width="1.109375" style="76" customWidth="1"/>
    <col min="8196" max="8196" width="34.6640625" style="76" customWidth="1"/>
    <col min="8197" max="8199" width="14.6640625" style="76" customWidth="1"/>
    <col min="8200" max="8205" width="12.6640625" style="76" customWidth="1"/>
    <col min="8206" max="8450" width="8.88671875" style="76"/>
    <col min="8451" max="8451" width="1.109375" style="76" customWidth="1"/>
    <col min="8452" max="8452" width="34.6640625" style="76" customWidth="1"/>
    <col min="8453" max="8455" width="14.6640625" style="76" customWidth="1"/>
    <col min="8456" max="8461" width="12.6640625" style="76" customWidth="1"/>
    <col min="8462" max="8706" width="8.88671875" style="76"/>
    <col min="8707" max="8707" width="1.109375" style="76" customWidth="1"/>
    <col min="8708" max="8708" width="34.6640625" style="76" customWidth="1"/>
    <col min="8709" max="8711" width="14.6640625" style="76" customWidth="1"/>
    <col min="8712" max="8717" width="12.6640625" style="76" customWidth="1"/>
    <col min="8718" max="8962" width="8.88671875" style="76"/>
    <col min="8963" max="8963" width="1.109375" style="76" customWidth="1"/>
    <col min="8964" max="8964" width="34.6640625" style="76" customWidth="1"/>
    <col min="8965" max="8967" width="14.6640625" style="76" customWidth="1"/>
    <col min="8968" max="8973" width="12.6640625" style="76" customWidth="1"/>
    <col min="8974" max="9218" width="8.88671875" style="76"/>
    <col min="9219" max="9219" width="1.109375" style="76" customWidth="1"/>
    <col min="9220" max="9220" width="34.6640625" style="76" customWidth="1"/>
    <col min="9221" max="9223" width="14.6640625" style="76" customWidth="1"/>
    <col min="9224" max="9229" width="12.6640625" style="76" customWidth="1"/>
    <col min="9230" max="9474" width="8.88671875" style="76"/>
    <col min="9475" max="9475" width="1.109375" style="76" customWidth="1"/>
    <col min="9476" max="9476" width="34.6640625" style="76" customWidth="1"/>
    <col min="9477" max="9479" width="14.6640625" style="76" customWidth="1"/>
    <col min="9480" max="9485" width="12.6640625" style="76" customWidth="1"/>
    <col min="9486" max="9730" width="8.88671875" style="76"/>
    <col min="9731" max="9731" width="1.109375" style="76" customWidth="1"/>
    <col min="9732" max="9732" width="34.6640625" style="76" customWidth="1"/>
    <col min="9733" max="9735" width="14.6640625" style="76" customWidth="1"/>
    <col min="9736" max="9741" width="12.6640625" style="76" customWidth="1"/>
    <col min="9742" max="9986" width="8.88671875" style="76"/>
    <col min="9987" max="9987" width="1.109375" style="76" customWidth="1"/>
    <col min="9988" max="9988" width="34.6640625" style="76" customWidth="1"/>
    <col min="9989" max="9991" width="14.6640625" style="76" customWidth="1"/>
    <col min="9992" max="9997" width="12.6640625" style="76" customWidth="1"/>
    <col min="9998" max="10242" width="8.88671875" style="76"/>
    <col min="10243" max="10243" width="1.109375" style="76" customWidth="1"/>
    <col min="10244" max="10244" width="34.6640625" style="76" customWidth="1"/>
    <col min="10245" max="10247" width="14.6640625" style="76" customWidth="1"/>
    <col min="10248" max="10253" width="12.6640625" style="76" customWidth="1"/>
    <col min="10254" max="10498" width="8.88671875" style="76"/>
    <col min="10499" max="10499" width="1.109375" style="76" customWidth="1"/>
    <col min="10500" max="10500" width="34.6640625" style="76" customWidth="1"/>
    <col min="10501" max="10503" width="14.6640625" style="76" customWidth="1"/>
    <col min="10504" max="10509" width="12.6640625" style="76" customWidth="1"/>
    <col min="10510" max="10754" width="8.88671875" style="76"/>
    <col min="10755" max="10755" width="1.109375" style="76" customWidth="1"/>
    <col min="10756" max="10756" width="34.6640625" style="76" customWidth="1"/>
    <col min="10757" max="10759" width="14.6640625" style="76" customWidth="1"/>
    <col min="10760" max="10765" width="12.6640625" style="76" customWidth="1"/>
    <col min="10766" max="11010" width="8.88671875" style="76"/>
    <col min="11011" max="11011" width="1.109375" style="76" customWidth="1"/>
    <col min="11012" max="11012" width="34.6640625" style="76" customWidth="1"/>
    <col min="11013" max="11015" width="14.6640625" style="76" customWidth="1"/>
    <col min="11016" max="11021" width="12.6640625" style="76" customWidth="1"/>
    <col min="11022" max="11266" width="8.88671875" style="76"/>
    <col min="11267" max="11267" width="1.109375" style="76" customWidth="1"/>
    <col min="11268" max="11268" width="34.6640625" style="76" customWidth="1"/>
    <col min="11269" max="11271" width="14.6640625" style="76" customWidth="1"/>
    <col min="11272" max="11277" width="12.6640625" style="76" customWidth="1"/>
    <col min="11278" max="11522" width="8.88671875" style="76"/>
    <col min="11523" max="11523" width="1.109375" style="76" customWidth="1"/>
    <col min="11524" max="11524" width="34.6640625" style="76" customWidth="1"/>
    <col min="11525" max="11527" width="14.6640625" style="76" customWidth="1"/>
    <col min="11528" max="11533" width="12.6640625" style="76" customWidth="1"/>
    <col min="11534" max="11778" width="8.88671875" style="76"/>
    <col min="11779" max="11779" width="1.109375" style="76" customWidth="1"/>
    <col min="11780" max="11780" width="34.6640625" style="76" customWidth="1"/>
    <col min="11781" max="11783" width="14.6640625" style="76" customWidth="1"/>
    <col min="11784" max="11789" width="12.6640625" style="76" customWidth="1"/>
    <col min="11790" max="12034" width="8.88671875" style="76"/>
    <col min="12035" max="12035" width="1.109375" style="76" customWidth="1"/>
    <col min="12036" max="12036" width="34.6640625" style="76" customWidth="1"/>
    <col min="12037" max="12039" width="14.6640625" style="76" customWidth="1"/>
    <col min="12040" max="12045" width="12.6640625" style="76" customWidth="1"/>
    <col min="12046" max="12290" width="8.88671875" style="76"/>
    <col min="12291" max="12291" width="1.109375" style="76" customWidth="1"/>
    <col min="12292" max="12292" width="34.6640625" style="76" customWidth="1"/>
    <col min="12293" max="12295" width="14.6640625" style="76" customWidth="1"/>
    <col min="12296" max="12301" width="12.6640625" style="76" customWidth="1"/>
    <col min="12302" max="12546" width="8.88671875" style="76"/>
    <col min="12547" max="12547" width="1.109375" style="76" customWidth="1"/>
    <col min="12548" max="12548" width="34.6640625" style="76" customWidth="1"/>
    <col min="12549" max="12551" width="14.6640625" style="76" customWidth="1"/>
    <col min="12552" max="12557" width="12.6640625" style="76" customWidth="1"/>
    <col min="12558" max="12802" width="8.88671875" style="76"/>
    <col min="12803" max="12803" width="1.109375" style="76" customWidth="1"/>
    <col min="12804" max="12804" width="34.6640625" style="76" customWidth="1"/>
    <col min="12805" max="12807" width="14.6640625" style="76" customWidth="1"/>
    <col min="12808" max="12813" width="12.6640625" style="76" customWidth="1"/>
    <col min="12814" max="13058" width="8.88671875" style="76"/>
    <col min="13059" max="13059" width="1.109375" style="76" customWidth="1"/>
    <col min="13060" max="13060" width="34.6640625" style="76" customWidth="1"/>
    <col min="13061" max="13063" width="14.6640625" style="76" customWidth="1"/>
    <col min="13064" max="13069" width="12.6640625" style="76" customWidth="1"/>
    <col min="13070" max="13314" width="8.88671875" style="76"/>
    <col min="13315" max="13315" width="1.109375" style="76" customWidth="1"/>
    <col min="13316" max="13316" width="34.6640625" style="76" customWidth="1"/>
    <col min="13317" max="13319" width="14.6640625" style="76" customWidth="1"/>
    <col min="13320" max="13325" width="12.6640625" style="76" customWidth="1"/>
    <col min="13326" max="13570" width="8.88671875" style="76"/>
    <col min="13571" max="13571" width="1.109375" style="76" customWidth="1"/>
    <col min="13572" max="13572" width="34.6640625" style="76" customWidth="1"/>
    <col min="13573" max="13575" width="14.6640625" style="76" customWidth="1"/>
    <col min="13576" max="13581" width="12.6640625" style="76" customWidth="1"/>
    <col min="13582" max="13826" width="8.88671875" style="76"/>
    <col min="13827" max="13827" width="1.109375" style="76" customWidth="1"/>
    <col min="13828" max="13828" width="34.6640625" style="76" customWidth="1"/>
    <col min="13829" max="13831" width="14.6640625" style="76" customWidth="1"/>
    <col min="13832" max="13837" width="12.6640625" style="76" customWidth="1"/>
    <col min="13838" max="14082" width="8.88671875" style="76"/>
    <col min="14083" max="14083" width="1.109375" style="76" customWidth="1"/>
    <col min="14084" max="14084" width="34.6640625" style="76" customWidth="1"/>
    <col min="14085" max="14087" width="14.6640625" style="76" customWidth="1"/>
    <col min="14088" max="14093" width="12.6640625" style="76" customWidth="1"/>
    <col min="14094" max="14338" width="8.88671875" style="76"/>
    <col min="14339" max="14339" width="1.109375" style="76" customWidth="1"/>
    <col min="14340" max="14340" width="34.6640625" style="76" customWidth="1"/>
    <col min="14341" max="14343" width="14.6640625" style="76" customWidth="1"/>
    <col min="14344" max="14349" width="12.6640625" style="76" customWidth="1"/>
    <col min="14350" max="14594" width="8.88671875" style="76"/>
    <col min="14595" max="14595" width="1.109375" style="76" customWidth="1"/>
    <col min="14596" max="14596" width="34.6640625" style="76" customWidth="1"/>
    <col min="14597" max="14599" width="14.6640625" style="76" customWidth="1"/>
    <col min="14600" max="14605" width="12.6640625" style="76" customWidth="1"/>
    <col min="14606" max="14850" width="8.88671875" style="76"/>
    <col min="14851" max="14851" width="1.109375" style="76" customWidth="1"/>
    <col min="14852" max="14852" width="34.6640625" style="76" customWidth="1"/>
    <col min="14853" max="14855" width="14.6640625" style="76" customWidth="1"/>
    <col min="14856" max="14861" width="12.6640625" style="76" customWidth="1"/>
    <col min="14862" max="15106" width="8.88671875" style="76"/>
    <col min="15107" max="15107" width="1.109375" style="76" customWidth="1"/>
    <col min="15108" max="15108" width="34.6640625" style="76" customWidth="1"/>
    <col min="15109" max="15111" width="14.6640625" style="76" customWidth="1"/>
    <col min="15112" max="15117" width="12.6640625" style="76" customWidth="1"/>
    <col min="15118" max="15362" width="8.88671875" style="76"/>
    <col min="15363" max="15363" width="1.109375" style="76" customWidth="1"/>
    <col min="15364" max="15364" width="34.6640625" style="76" customWidth="1"/>
    <col min="15365" max="15367" width="14.6640625" style="76" customWidth="1"/>
    <col min="15368" max="15373" width="12.6640625" style="76" customWidth="1"/>
    <col min="15374" max="15618" width="8.88671875" style="76"/>
    <col min="15619" max="15619" width="1.109375" style="76" customWidth="1"/>
    <col min="15620" max="15620" width="34.6640625" style="76" customWidth="1"/>
    <col min="15621" max="15623" width="14.6640625" style="76" customWidth="1"/>
    <col min="15624" max="15629" width="12.6640625" style="76" customWidth="1"/>
    <col min="15630" max="15874" width="8.88671875" style="76"/>
    <col min="15875" max="15875" width="1.109375" style="76" customWidth="1"/>
    <col min="15876" max="15876" width="34.6640625" style="76" customWidth="1"/>
    <col min="15877" max="15879" width="14.6640625" style="76" customWidth="1"/>
    <col min="15880" max="15885" width="12.6640625" style="76" customWidth="1"/>
    <col min="15886" max="16130" width="8.88671875" style="76"/>
    <col min="16131" max="16131" width="1.109375" style="76" customWidth="1"/>
    <col min="16132" max="16132" width="34.6640625" style="76" customWidth="1"/>
    <col min="16133" max="16135" width="14.6640625" style="76" customWidth="1"/>
    <col min="16136" max="16141" width="12.6640625" style="76" customWidth="1"/>
    <col min="16142" max="16384" width="8.88671875" style="76"/>
  </cols>
  <sheetData>
    <row r="1" spans="1:16" ht="6.9" customHeight="1" x14ac:dyDescent="0.25">
      <c r="A1" s="73"/>
      <c r="B1" s="74"/>
      <c r="C1" s="74"/>
      <c r="D1" s="74"/>
      <c r="E1" s="74"/>
      <c r="F1" s="74"/>
      <c r="G1" s="75"/>
      <c r="H1" s="73"/>
    </row>
    <row r="2" spans="1:16" ht="20.25" customHeight="1" x14ac:dyDescent="0.4">
      <c r="A2" s="77"/>
      <c r="B2" s="160" t="s">
        <v>130</v>
      </c>
      <c r="C2" s="160"/>
      <c r="D2" s="160"/>
      <c r="E2" s="160"/>
      <c r="F2" s="160"/>
      <c r="G2" s="160"/>
      <c r="H2" s="77"/>
    </row>
    <row r="3" spans="1:16" ht="11.4" x14ac:dyDescent="0.2">
      <c r="A3" s="77"/>
      <c r="B3" s="161"/>
      <c r="C3" s="161"/>
      <c r="D3" s="161"/>
      <c r="E3" s="161"/>
      <c r="F3" s="161"/>
      <c r="G3" s="161"/>
      <c r="H3" s="77"/>
    </row>
    <row r="4" spans="1:16" ht="11.4" x14ac:dyDescent="0.2">
      <c r="A4" s="77"/>
      <c r="B4" s="161"/>
      <c r="C4" s="161"/>
      <c r="D4" s="161"/>
      <c r="E4" s="161"/>
      <c r="F4" s="161"/>
      <c r="G4" s="161"/>
      <c r="H4" s="77"/>
    </row>
    <row r="5" spans="1:16" ht="22.5" customHeight="1" x14ac:dyDescent="0.4">
      <c r="A5" s="77"/>
      <c r="B5" s="160" t="s">
        <v>131</v>
      </c>
      <c r="C5" s="160"/>
      <c r="D5" s="160"/>
      <c r="E5" s="160"/>
      <c r="F5" s="160"/>
      <c r="G5" s="160"/>
      <c r="H5" s="77"/>
    </row>
    <row r="6" spans="1:16" ht="17.399999999999999" x14ac:dyDescent="0.3">
      <c r="A6" s="77"/>
      <c r="B6" s="162" t="s">
        <v>132</v>
      </c>
      <c r="C6" s="162"/>
      <c r="D6" s="162"/>
      <c r="E6" s="162"/>
      <c r="F6" s="162"/>
      <c r="G6" s="162"/>
      <c r="H6" s="77"/>
    </row>
    <row r="7" spans="1:16" ht="14.4" customHeight="1" x14ac:dyDescent="0.25">
      <c r="A7" s="77"/>
      <c r="B7" s="78"/>
      <c r="C7" s="78"/>
      <c r="D7" s="106"/>
      <c r="E7" s="106"/>
      <c r="F7" s="78"/>
      <c r="G7" s="98"/>
      <c r="H7" s="77"/>
    </row>
    <row r="8" spans="1:16" s="80" customFormat="1" ht="15.6" x14ac:dyDescent="0.3">
      <c r="A8" s="79"/>
      <c r="B8" s="102"/>
      <c r="C8" s="141" t="s">
        <v>104</v>
      </c>
      <c r="D8" s="107" t="s">
        <v>133</v>
      </c>
      <c r="E8" s="107" t="s">
        <v>43</v>
      </c>
      <c r="F8" s="107" t="s">
        <v>134</v>
      </c>
      <c r="G8" s="103"/>
      <c r="H8" s="79"/>
    </row>
    <row r="9" spans="1:16" s="83" customFormat="1" ht="2.1" customHeight="1" x14ac:dyDescent="0.25">
      <c r="A9" s="81"/>
      <c r="B9" s="82"/>
      <c r="C9" s="82"/>
      <c r="D9" s="82"/>
      <c r="E9" s="82"/>
      <c r="F9" s="82"/>
      <c r="G9" s="99"/>
      <c r="H9" s="81"/>
    </row>
    <row r="10" spans="1:16" s="88" customFormat="1" ht="15" x14ac:dyDescent="0.25">
      <c r="A10" s="84"/>
      <c r="B10" s="108" t="s">
        <v>135</v>
      </c>
      <c r="C10" s="108"/>
      <c r="D10" s="109"/>
      <c r="E10" s="109"/>
      <c r="F10" s="109"/>
      <c r="G10" s="109"/>
      <c r="H10" s="85"/>
      <c r="I10" s="86"/>
      <c r="J10" s="87"/>
      <c r="K10" s="87"/>
      <c r="L10" s="87"/>
      <c r="M10" s="87"/>
      <c r="N10" s="87"/>
      <c r="O10" s="87"/>
      <c r="P10" s="87"/>
    </row>
    <row r="11" spans="1:16" s="88" customFormat="1" ht="15" x14ac:dyDescent="0.25">
      <c r="A11" s="84"/>
      <c r="B11" s="108" t="s">
        <v>136</v>
      </c>
      <c r="C11" s="108"/>
      <c r="D11" s="110">
        <f>104583-7888</f>
        <v>96695</v>
      </c>
      <c r="E11" s="110">
        <v>93173</v>
      </c>
      <c r="F11" s="110">
        <f>129308-6858</f>
        <v>122450</v>
      </c>
      <c r="G11" s="109"/>
      <c r="H11" s="85"/>
      <c r="I11" s="86"/>
      <c r="J11" s="87"/>
      <c r="K11" s="87"/>
      <c r="L11" s="87"/>
      <c r="M11" s="87"/>
      <c r="N11" s="87"/>
      <c r="O11" s="87"/>
      <c r="P11" s="87"/>
    </row>
    <row r="12" spans="1:16" s="88" customFormat="1" ht="15" x14ac:dyDescent="0.25">
      <c r="A12" s="84"/>
      <c r="B12" s="108" t="s">
        <v>137</v>
      </c>
      <c r="C12" s="138" t="s">
        <v>70</v>
      </c>
      <c r="D12" s="110">
        <v>7888</v>
      </c>
      <c r="E12" s="110">
        <v>93173</v>
      </c>
      <c r="F12" s="110">
        <f>6858</f>
        <v>6858</v>
      </c>
      <c r="G12" s="109"/>
      <c r="H12" s="85"/>
      <c r="I12" s="86"/>
      <c r="J12" s="87"/>
      <c r="K12" s="87"/>
      <c r="L12" s="87"/>
      <c r="M12" s="87"/>
      <c r="N12" s="87"/>
      <c r="O12" s="87"/>
      <c r="P12" s="87"/>
    </row>
    <row r="13" spans="1:16" s="88" customFormat="1" ht="15" x14ac:dyDescent="0.25">
      <c r="A13" s="84"/>
      <c r="B13" s="108" t="s">
        <v>188</v>
      </c>
      <c r="C13" s="138"/>
      <c r="D13" s="110">
        <f>326891-62599</f>
        <v>264292</v>
      </c>
      <c r="E13" s="110">
        <v>307120</v>
      </c>
      <c r="F13" s="110">
        <f>323138-62521</f>
        <v>260617</v>
      </c>
      <c r="G13" s="109"/>
      <c r="H13" s="85"/>
      <c r="I13" s="86"/>
      <c r="J13" s="87"/>
      <c r="K13" s="87"/>
      <c r="L13" s="87"/>
      <c r="M13" s="87"/>
      <c r="N13" s="87"/>
      <c r="O13" s="87"/>
      <c r="P13" s="87"/>
    </row>
    <row r="14" spans="1:16" s="88" customFormat="1" ht="15" x14ac:dyDescent="0.25">
      <c r="A14" s="84"/>
      <c r="B14" s="108" t="s">
        <v>138</v>
      </c>
      <c r="C14" s="138"/>
      <c r="D14" s="110">
        <v>62599</v>
      </c>
      <c r="E14" s="110">
        <v>307120</v>
      </c>
      <c r="F14" s="110">
        <v>62521</v>
      </c>
      <c r="G14" s="109"/>
      <c r="H14" s="85"/>
      <c r="I14" s="86"/>
      <c r="J14" s="87"/>
      <c r="K14" s="87"/>
      <c r="L14" s="87"/>
      <c r="M14" s="87"/>
      <c r="N14" s="87"/>
      <c r="O14" s="87"/>
      <c r="P14" s="87"/>
    </row>
    <row r="15" spans="1:16" s="88" customFormat="1" ht="15" x14ac:dyDescent="0.25">
      <c r="A15" s="84"/>
      <c r="B15" s="108" t="s">
        <v>139</v>
      </c>
      <c r="C15" s="108"/>
      <c r="D15" s="110">
        <v>2500</v>
      </c>
      <c r="E15" s="110">
        <v>3333</v>
      </c>
      <c r="F15" s="110">
        <v>0</v>
      </c>
      <c r="G15" s="109"/>
      <c r="H15" s="85"/>
      <c r="I15" s="86"/>
      <c r="J15" s="87"/>
      <c r="K15" s="87"/>
      <c r="L15" s="87"/>
      <c r="M15" s="87"/>
      <c r="N15" s="87"/>
      <c r="O15" s="87"/>
      <c r="P15" s="87"/>
    </row>
    <row r="16" spans="1:16" s="88" customFormat="1" ht="15" x14ac:dyDescent="0.25">
      <c r="A16" s="84"/>
      <c r="B16" s="108" t="s">
        <v>140</v>
      </c>
      <c r="C16" s="108"/>
      <c r="D16" s="110">
        <v>6250</v>
      </c>
      <c r="E16" s="110">
        <v>8669</v>
      </c>
      <c r="F16" s="110">
        <v>9384</v>
      </c>
      <c r="G16" s="109"/>
      <c r="H16" s="85"/>
      <c r="I16" s="86"/>
      <c r="J16" s="87"/>
      <c r="K16" s="87"/>
      <c r="L16" s="87"/>
      <c r="M16" s="87"/>
      <c r="N16" s="87"/>
      <c r="O16" s="87"/>
      <c r="P16" s="87"/>
    </row>
    <row r="17" spans="1:16" s="88" customFormat="1" ht="15" x14ac:dyDescent="0.25">
      <c r="A17" s="84"/>
      <c r="B17" s="108" t="s">
        <v>141</v>
      </c>
      <c r="C17" s="108"/>
      <c r="D17" s="113">
        <f>SUM(D11:D16)</f>
        <v>440224</v>
      </c>
      <c r="E17" s="113">
        <f>SUM(E11:E16)</f>
        <v>812588</v>
      </c>
      <c r="F17" s="113">
        <f>SUM(F11:F16)</f>
        <v>461830</v>
      </c>
      <c r="G17" s="109"/>
      <c r="H17" s="85"/>
      <c r="I17" s="86"/>
      <c r="J17" s="87"/>
      <c r="K17" s="87"/>
      <c r="L17" s="87"/>
      <c r="M17" s="87"/>
      <c r="N17" s="87"/>
      <c r="O17" s="87"/>
      <c r="P17" s="87"/>
    </row>
    <row r="18" spans="1:16" s="88" customFormat="1" ht="15" x14ac:dyDescent="0.25">
      <c r="A18" s="84"/>
      <c r="B18" s="108" t="s">
        <v>142</v>
      </c>
      <c r="C18" s="108"/>
      <c r="D18" s="110"/>
      <c r="E18" s="110"/>
      <c r="F18" s="110"/>
      <c r="G18" s="109"/>
      <c r="H18" s="85"/>
      <c r="I18" s="86"/>
      <c r="J18" s="87"/>
      <c r="K18" s="87"/>
      <c r="L18" s="87"/>
      <c r="M18" s="87"/>
      <c r="N18" s="87"/>
      <c r="O18" s="87"/>
      <c r="P18" s="87"/>
    </row>
    <row r="19" spans="1:16" s="88" customFormat="1" ht="15" x14ac:dyDescent="0.25">
      <c r="A19" s="84"/>
      <c r="B19" s="108" t="s">
        <v>143</v>
      </c>
      <c r="C19" s="108"/>
      <c r="D19" s="110">
        <v>9339</v>
      </c>
      <c r="E19" s="110">
        <v>2316</v>
      </c>
      <c r="F19" s="110">
        <v>5365</v>
      </c>
      <c r="G19" s="109"/>
      <c r="H19" s="85"/>
      <c r="I19" s="86"/>
      <c r="J19" s="87"/>
      <c r="K19" s="87"/>
      <c r="L19" s="87"/>
      <c r="M19" s="87"/>
      <c r="N19" s="87"/>
      <c r="O19" s="87"/>
      <c r="P19" s="87"/>
    </row>
    <row r="20" spans="1:16" s="88" customFormat="1" ht="15" x14ac:dyDescent="0.25">
      <c r="A20" s="84"/>
      <c r="B20" s="108" t="s">
        <v>144</v>
      </c>
      <c r="C20" s="108"/>
      <c r="D20" s="110">
        <v>2610</v>
      </c>
      <c r="E20" s="110">
        <v>3866</v>
      </c>
      <c r="F20" s="110">
        <v>16352</v>
      </c>
      <c r="G20" s="109"/>
      <c r="H20" s="85"/>
      <c r="I20" s="86"/>
      <c r="J20" s="87"/>
      <c r="K20" s="87"/>
      <c r="L20" s="87"/>
      <c r="M20" s="87"/>
      <c r="N20" s="87"/>
      <c r="O20" s="87"/>
      <c r="P20" s="87"/>
    </row>
    <row r="21" spans="1:16" s="88" customFormat="1" ht="15" x14ac:dyDescent="0.25">
      <c r="A21" s="84"/>
      <c r="B21" s="108" t="s">
        <v>145</v>
      </c>
      <c r="C21" s="108"/>
      <c r="D21" s="110">
        <v>865</v>
      </c>
      <c r="E21" s="110">
        <v>3810</v>
      </c>
      <c r="F21" s="110">
        <v>6737</v>
      </c>
      <c r="G21" s="109"/>
      <c r="H21" s="85"/>
      <c r="I21" s="86"/>
      <c r="J21" s="87"/>
      <c r="K21" s="87"/>
      <c r="L21" s="87"/>
      <c r="M21" s="87"/>
      <c r="N21" s="87"/>
      <c r="O21" s="87"/>
      <c r="P21" s="87"/>
    </row>
    <row r="22" spans="1:16" s="88" customFormat="1" ht="15" x14ac:dyDescent="0.25">
      <c r="A22" s="84"/>
      <c r="B22" s="108" t="s">
        <v>146</v>
      </c>
      <c r="C22" s="108"/>
      <c r="D22" s="110">
        <v>40</v>
      </c>
      <c r="E22" s="110">
        <v>3866</v>
      </c>
      <c r="F22" s="110">
        <f>40+1685</f>
        <v>1725</v>
      </c>
      <c r="G22" s="109"/>
      <c r="H22" s="85"/>
      <c r="I22" s="86"/>
      <c r="J22" s="87"/>
      <c r="K22" s="87"/>
      <c r="L22" s="87"/>
      <c r="M22" s="87"/>
      <c r="N22" s="87"/>
      <c r="O22" s="87"/>
      <c r="P22" s="87"/>
    </row>
    <row r="23" spans="1:16" s="88" customFormat="1" ht="15" x14ac:dyDescent="0.25">
      <c r="A23" s="84"/>
      <c r="B23" s="108" t="s">
        <v>147</v>
      </c>
      <c r="C23" s="108"/>
      <c r="D23" s="110">
        <v>27796</v>
      </c>
      <c r="E23" s="110">
        <v>12933</v>
      </c>
      <c r="F23" s="110">
        <v>29018</v>
      </c>
      <c r="G23" s="109"/>
      <c r="H23" s="85"/>
      <c r="I23" s="86"/>
      <c r="J23" s="87"/>
      <c r="K23" s="87"/>
      <c r="L23" s="87"/>
      <c r="M23" s="87"/>
      <c r="N23" s="87"/>
      <c r="O23" s="87"/>
      <c r="P23" s="87"/>
    </row>
    <row r="24" spans="1:16" s="88" customFormat="1" ht="15" x14ac:dyDescent="0.25">
      <c r="A24" s="84"/>
      <c r="B24" s="108" t="s">
        <v>148</v>
      </c>
      <c r="C24" s="108"/>
      <c r="D24" s="110">
        <v>-1875</v>
      </c>
      <c r="E24" s="110">
        <v>158</v>
      </c>
      <c r="F24" s="110">
        <v>-1988</v>
      </c>
      <c r="G24" s="109"/>
      <c r="H24" s="85"/>
      <c r="I24" s="86"/>
      <c r="J24" s="87"/>
      <c r="K24" s="87"/>
      <c r="L24" s="87"/>
      <c r="M24" s="87"/>
      <c r="N24" s="87"/>
      <c r="O24" s="87"/>
      <c r="P24" s="87"/>
    </row>
    <row r="25" spans="1:16" s="88" customFormat="1" ht="15" x14ac:dyDescent="0.25">
      <c r="A25" s="84"/>
      <c r="B25" s="108" t="s">
        <v>149</v>
      </c>
      <c r="C25" s="108"/>
      <c r="D25" s="113">
        <f>SUM(D19:D24)</f>
        <v>38775</v>
      </c>
      <c r="E25" s="113">
        <f>SUM(E19:E24)</f>
        <v>26949</v>
      </c>
      <c r="F25" s="113">
        <f>SUM(F19:F24)</f>
        <v>57209</v>
      </c>
      <c r="G25" s="109"/>
      <c r="H25" s="85"/>
      <c r="I25" s="86"/>
      <c r="J25" s="87"/>
      <c r="K25" s="87"/>
      <c r="L25" s="87"/>
      <c r="M25" s="87"/>
      <c r="N25" s="87"/>
      <c r="O25" s="87"/>
      <c r="P25" s="87"/>
    </row>
    <row r="26" spans="1:16" s="88" customFormat="1" ht="15" x14ac:dyDescent="0.25">
      <c r="A26" s="84"/>
      <c r="B26" s="108" t="s">
        <v>150</v>
      </c>
      <c r="C26" s="108"/>
      <c r="D26" s="113">
        <f>D17-D25</f>
        <v>401449</v>
      </c>
      <c r="E26" s="113">
        <f>E17-E25</f>
        <v>785639</v>
      </c>
      <c r="F26" s="113">
        <f>F17-F25</f>
        <v>404621</v>
      </c>
      <c r="G26" s="109"/>
      <c r="H26" s="85"/>
      <c r="I26" s="86"/>
      <c r="J26" s="87"/>
      <c r="K26" s="87"/>
      <c r="L26" s="87"/>
      <c r="M26" s="87"/>
      <c r="N26" s="87"/>
      <c r="O26" s="87"/>
      <c r="P26" s="87"/>
    </row>
    <row r="27" spans="1:16" s="88" customFormat="1" ht="15.6" x14ac:dyDescent="0.25">
      <c r="A27" s="84"/>
      <c r="B27" s="108"/>
      <c r="C27" s="108"/>
      <c r="D27" s="117"/>
      <c r="E27" s="117"/>
      <c r="F27" s="117"/>
      <c r="G27" s="109"/>
      <c r="H27" s="85"/>
      <c r="I27" s="86"/>
      <c r="J27" s="87"/>
      <c r="K27" s="87"/>
      <c r="L27" s="87"/>
      <c r="M27" s="87"/>
      <c r="N27" s="87"/>
      <c r="O27" s="87"/>
      <c r="P27" s="87"/>
    </row>
    <row r="28" spans="1:16" s="88" customFormat="1" ht="15" x14ac:dyDescent="0.25">
      <c r="A28" s="84"/>
      <c r="B28" s="108" t="s">
        <v>151</v>
      </c>
      <c r="C28" s="108"/>
      <c r="D28" s="110"/>
      <c r="E28" s="110"/>
      <c r="F28" s="110"/>
      <c r="G28" s="109"/>
      <c r="H28" s="85"/>
      <c r="I28" s="86"/>
      <c r="J28" s="87"/>
      <c r="K28" s="87"/>
      <c r="L28" s="87"/>
      <c r="M28" s="87"/>
      <c r="N28" s="87"/>
      <c r="O28" s="87"/>
      <c r="P28" s="87"/>
    </row>
    <row r="29" spans="1:16" s="88" customFormat="1" ht="15" x14ac:dyDescent="0.25">
      <c r="A29" s="84"/>
      <c r="B29" s="139" t="s">
        <v>152</v>
      </c>
      <c r="C29" s="139"/>
      <c r="D29" s="110">
        <f>D42</f>
        <v>345404</v>
      </c>
      <c r="E29" s="110">
        <f>E42</f>
        <v>625225</v>
      </c>
      <c r="F29" s="110">
        <f>F42</f>
        <v>341651</v>
      </c>
      <c r="G29" s="140"/>
      <c r="H29" s="85"/>
      <c r="I29" s="86"/>
      <c r="J29" s="87"/>
      <c r="K29" s="87"/>
      <c r="L29" s="87"/>
      <c r="M29" s="87"/>
      <c r="N29" s="87"/>
      <c r="O29" s="87"/>
      <c r="P29" s="87"/>
    </row>
    <row r="30" spans="1:16" s="88" customFormat="1" ht="15" x14ac:dyDescent="0.25">
      <c r="A30" s="84"/>
      <c r="B30" s="139" t="s">
        <v>189</v>
      </c>
      <c r="C30" s="148" t="s">
        <v>70</v>
      </c>
      <c r="D30" s="110">
        <f>66224+6759</f>
        <v>72983</v>
      </c>
      <c r="E30" s="110">
        <v>68224</v>
      </c>
      <c r="F30" s="110">
        <f>66224+6759</f>
        <v>72983</v>
      </c>
      <c r="G30" s="140"/>
      <c r="H30" s="85"/>
      <c r="I30" s="86"/>
      <c r="J30" s="87"/>
      <c r="K30" s="87"/>
      <c r="L30" s="87"/>
      <c r="M30" s="87"/>
      <c r="N30" s="87"/>
      <c r="O30" s="87"/>
      <c r="P30" s="87"/>
    </row>
    <row r="31" spans="1:16" s="88" customFormat="1" ht="15" x14ac:dyDescent="0.25">
      <c r="A31" s="84"/>
      <c r="B31" s="139" t="s">
        <v>153</v>
      </c>
      <c r="C31" s="139"/>
      <c r="D31" s="110">
        <v>-16938</v>
      </c>
      <c r="E31" s="110">
        <v>-3861</v>
      </c>
      <c r="F31" s="110">
        <v>-10013</v>
      </c>
      <c r="G31" s="140"/>
      <c r="H31" s="85"/>
      <c r="I31" s="86"/>
      <c r="J31" s="87"/>
      <c r="K31" s="87"/>
      <c r="L31" s="87"/>
      <c r="M31" s="87"/>
      <c r="N31" s="87"/>
      <c r="O31" s="87"/>
      <c r="P31" s="87"/>
    </row>
    <row r="32" spans="1:16" s="88" customFormat="1" ht="15" x14ac:dyDescent="0.25">
      <c r="A32" s="84"/>
      <c r="B32" s="139" t="s">
        <v>190</v>
      </c>
      <c r="C32" s="139"/>
      <c r="D32" s="113">
        <f>SUM(D29:D31)</f>
        <v>401449</v>
      </c>
      <c r="E32" s="113">
        <f>SUM(E29:E31)</f>
        <v>689588</v>
      </c>
      <c r="F32" s="113">
        <f>SUM(F29:F31)</f>
        <v>404621</v>
      </c>
      <c r="G32" s="140"/>
      <c r="H32" s="85"/>
      <c r="I32" s="86"/>
      <c r="J32" s="87"/>
      <c r="K32" s="87"/>
      <c r="L32" s="87"/>
      <c r="M32" s="87"/>
      <c r="N32" s="87"/>
      <c r="O32" s="87"/>
      <c r="P32" s="87"/>
    </row>
    <row r="33" spans="1:16" s="88" customFormat="1" ht="12.75" customHeight="1" x14ac:dyDescent="0.25">
      <c r="A33" s="84"/>
      <c r="B33" s="139"/>
      <c r="C33" s="139"/>
      <c r="D33" s="110"/>
      <c r="E33" s="110"/>
      <c r="F33" s="110"/>
      <c r="G33" s="140"/>
      <c r="H33" s="85"/>
      <c r="I33" s="86"/>
      <c r="J33" s="87"/>
      <c r="K33" s="87"/>
      <c r="L33" s="87"/>
      <c r="M33" s="87"/>
      <c r="N33" s="87"/>
      <c r="O33" s="87"/>
      <c r="P33" s="87"/>
    </row>
    <row r="34" spans="1:16" s="88" customFormat="1" ht="12.75" customHeight="1" x14ac:dyDescent="0.25">
      <c r="A34" s="84"/>
      <c r="B34" s="139"/>
      <c r="C34" s="139"/>
      <c r="D34" s="110"/>
      <c r="E34" s="110"/>
      <c r="F34" s="117"/>
      <c r="G34" s="140"/>
      <c r="H34" s="85"/>
      <c r="I34" s="86"/>
      <c r="J34" s="87"/>
      <c r="K34" s="87"/>
      <c r="L34" s="87"/>
      <c r="M34" s="87"/>
      <c r="N34" s="87"/>
      <c r="O34" s="87"/>
      <c r="P34" s="87"/>
    </row>
    <row r="35" spans="1:16" s="88" customFormat="1" ht="12.75" customHeight="1" x14ac:dyDescent="0.25">
      <c r="A35" s="84"/>
      <c r="B35" s="139"/>
      <c r="C35" s="139"/>
      <c r="D35" s="110"/>
      <c r="E35" s="110"/>
      <c r="F35" s="117"/>
      <c r="G35" s="140"/>
      <c r="H35" s="85"/>
      <c r="I35" s="86"/>
      <c r="J35" s="87"/>
      <c r="K35" s="87"/>
      <c r="L35" s="87"/>
      <c r="M35" s="87"/>
      <c r="N35" s="87"/>
      <c r="O35" s="87"/>
      <c r="P35" s="87"/>
    </row>
    <row r="36" spans="1:16" s="88" customFormat="1" ht="15.6" x14ac:dyDescent="0.3">
      <c r="A36" s="84"/>
      <c r="B36" s="159" t="s">
        <v>154</v>
      </c>
      <c r="C36" s="159"/>
      <c r="D36" s="159"/>
      <c r="E36" s="159"/>
      <c r="F36" s="159"/>
      <c r="G36" s="159"/>
      <c r="H36" s="85"/>
      <c r="I36" s="86"/>
      <c r="J36" s="87"/>
      <c r="K36" s="87"/>
      <c r="L36" s="87"/>
      <c r="M36" s="87"/>
      <c r="N36" s="87"/>
      <c r="O36" s="87"/>
      <c r="P36" s="87"/>
    </row>
    <row r="37" spans="1:16" s="88" customFormat="1" ht="15" x14ac:dyDescent="0.25">
      <c r="A37" s="84"/>
      <c r="B37" s="139"/>
      <c r="C37" s="139"/>
      <c r="D37" s="110"/>
      <c r="E37" s="110"/>
      <c r="F37" s="110"/>
      <c r="G37" s="140"/>
      <c r="H37" s="85"/>
      <c r="I37" s="86"/>
      <c r="J37" s="87"/>
      <c r="K37" s="87"/>
      <c r="L37" s="87"/>
      <c r="M37" s="87"/>
      <c r="N37" s="87"/>
      <c r="O37" s="87"/>
      <c r="P37" s="87"/>
    </row>
    <row r="38" spans="1:16" s="88" customFormat="1" ht="15" x14ac:dyDescent="0.25">
      <c r="A38" s="84"/>
      <c r="B38" s="139" t="s">
        <v>155</v>
      </c>
      <c r="C38" s="148" t="s">
        <v>74</v>
      </c>
      <c r="D38" s="110">
        <v>264292</v>
      </c>
      <c r="E38" s="110">
        <v>307120</v>
      </c>
      <c r="F38" s="110">
        <v>260617</v>
      </c>
      <c r="G38" s="140"/>
      <c r="H38" s="85"/>
      <c r="I38" s="86"/>
      <c r="J38" s="87"/>
      <c r="K38" s="87"/>
      <c r="L38" s="87"/>
      <c r="M38" s="87"/>
      <c r="N38" s="87"/>
      <c r="O38" s="87"/>
      <c r="P38" s="87"/>
    </row>
    <row r="39" spans="1:16" s="88" customFormat="1" ht="15" x14ac:dyDescent="0.25">
      <c r="A39" s="84"/>
      <c r="B39" s="139" t="s">
        <v>156</v>
      </c>
      <c r="C39" s="148" t="s">
        <v>75</v>
      </c>
      <c r="D39" s="110">
        <v>62599</v>
      </c>
      <c r="E39" s="110">
        <v>307120</v>
      </c>
      <c r="F39" s="110">
        <v>62521</v>
      </c>
      <c r="G39" s="140"/>
      <c r="H39" s="85"/>
      <c r="I39" s="86"/>
      <c r="J39" s="87"/>
      <c r="K39" s="87"/>
      <c r="L39" s="87"/>
      <c r="M39" s="87"/>
      <c r="N39" s="87"/>
      <c r="O39" s="87"/>
      <c r="P39" s="87"/>
    </row>
    <row r="40" spans="1:16" s="88" customFormat="1" ht="15" x14ac:dyDescent="0.25">
      <c r="A40" s="84"/>
      <c r="B40" s="139" t="s">
        <v>157</v>
      </c>
      <c r="C40" s="148" t="s">
        <v>85</v>
      </c>
      <c r="D40" s="110">
        <v>10453</v>
      </c>
      <c r="E40" s="110">
        <v>8278</v>
      </c>
      <c r="F40" s="110">
        <v>10453</v>
      </c>
      <c r="G40" s="140"/>
      <c r="H40" s="85"/>
      <c r="I40" s="86"/>
      <c r="J40" s="87"/>
      <c r="K40" s="87"/>
      <c r="L40" s="87"/>
      <c r="M40" s="87"/>
      <c r="N40" s="87"/>
      <c r="O40" s="87"/>
      <c r="P40" s="87"/>
    </row>
    <row r="41" spans="1:16" s="88" customFormat="1" ht="15" x14ac:dyDescent="0.25">
      <c r="A41" s="84"/>
      <c r="B41" s="139" t="s">
        <v>158</v>
      </c>
      <c r="C41" s="148" t="s">
        <v>85</v>
      </c>
      <c r="D41" s="110">
        <f>10560-2500</f>
        <v>8060</v>
      </c>
      <c r="E41" s="110">
        <v>2707</v>
      </c>
      <c r="F41" s="110">
        <f>10560-2500</f>
        <v>8060</v>
      </c>
      <c r="G41" s="140"/>
      <c r="H41" s="85"/>
      <c r="I41" s="86"/>
      <c r="J41" s="87"/>
      <c r="K41" s="87"/>
      <c r="L41" s="87"/>
      <c r="M41" s="87"/>
      <c r="N41" s="87"/>
      <c r="O41" s="87"/>
      <c r="P41" s="87"/>
    </row>
    <row r="42" spans="1:16" s="88" customFormat="1" ht="15" x14ac:dyDescent="0.25">
      <c r="A42" s="84"/>
      <c r="B42" s="139"/>
      <c r="C42" s="139"/>
      <c r="D42" s="113">
        <f>SUM(D38:D41)</f>
        <v>345404</v>
      </c>
      <c r="E42" s="113">
        <f>SUM(E38:E41)</f>
        <v>625225</v>
      </c>
      <c r="F42" s="113">
        <f>SUM(F38:F41)</f>
        <v>341651</v>
      </c>
      <c r="G42" s="140"/>
      <c r="H42" s="85"/>
      <c r="I42" s="86"/>
      <c r="J42" s="87"/>
      <c r="K42" s="87"/>
      <c r="L42" s="87"/>
      <c r="M42" s="87"/>
      <c r="N42" s="87"/>
      <c r="O42" s="87"/>
      <c r="P42" s="87"/>
    </row>
    <row r="43" spans="1:16" s="88" customFormat="1" ht="12.75" customHeight="1" x14ac:dyDescent="0.25">
      <c r="A43" s="84"/>
      <c r="B43" s="100"/>
      <c r="C43" s="100"/>
      <c r="D43" s="96"/>
      <c r="E43" s="96"/>
      <c r="F43" s="97"/>
      <c r="G43" s="101"/>
      <c r="H43" s="85"/>
      <c r="I43" s="86"/>
      <c r="J43" s="87"/>
      <c r="K43" s="87"/>
      <c r="L43" s="87"/>
      <c r="M43" s="87"/>
      <c r="N43" s="87"/>
      <c r="O43" s="87"/>
      <c r="P43" s="87"/>
    </row>
    <row r="44" spans="1:16" s="88" customFormat="1" ht="12.75" customHeight="1" x14ac:dyDescent="0.25">
      <c r="A44" s="84"/>
      <c r="B44" s="100"/>
      <c r="C44" s="100"/>
      <c r="D44" s="96"/>
      <c r="E44" s="96"/>
      <c r="F44" s="97"/>
      <c r="G44" s="101"/>
      <c r="H44" s="85"/>
      <c r="I44" s="86"/>
      <c r="J44" s="87"/>
      <c r="K44" s="87"/>
      <c r="L44" s="87"/>
      <c r="M44" s="87"/>
      <c r="N44" s="87"/>
      <c r="O44" s="87"/>
      <c r="P44" s="87"/>
    </row>
    <row r="45" spans="1:16" s="90" customFormat="1" ht="13.2" x14ac:dyDescent="0.25">
      <c r="A45" s="76"/>
      <c r="B45" s="89"/>
      <c r="C45" s="89"/>
      <c r="D45" s="89"/>
      <c r="E45" s="89"/>
      <c r="F45" s="89"/>
      <c r="H45" s="76"/>
      <c r="I45" s="76"/>
      <c r="J45" s="76"/>
      <c r="K45" s="76"/>
      <c r="L45" s="76"/>
      <c r="M45" s="76"/>
      <c r="N45" s="76"/>
      <c r="O45" s="76"/>
      <c r="P45" s="76"/>
    </row>
    <row r="46" spans="1:16" s="90" customFormat="1" ht="13.2" x14ac:dyDescent="0.25">
      <c r="A46" s="76"/>
      <c r="B46" s="89"/>
      <c r="C46" s="89"/>
      <c r="D46" s="89"/>
      <c r="E46" s="89"/>
      <c r="F46" s="89"/>
      <c r="H46" s="76"/>
      <c r="I46" s="76"/>
      <c r="J46" s="76"/>
      <c r="K46" s="76"/>
      <c r="L46" s="76"/>
      <c r="M46" s="76"/>
      <c r="N46" s="76"/>
      <c r="O46" s="76"/>
      <c r="P46" s="76"/>
    </row>
  </sheetData>
  <mergeCells count="6">
    <mergeCell ref="B36:G36"/>
    <mergeCell ref="B2:G2"/>
    <mergeCell ref="B3:G3"/>
    <mergeCell ref="B4:G4"/>
    <mergeCell ref="B5:G5"/>
    <mergeCell ref="B6:G6"/>
  </mergeCells>
  <printOptions horizontalCentered="1"/>
  <pageMargins left="0.23622047244094491" right="0.23622047244094491" top="0.74803149606299213" bottom="0.74803149606299213" header="0.31496062992125984" footer="0.31496062992125984"/>
  <pageSetup paperSize="9" orientation="portrait" cellComments="atEnd" r:id="rId1"/>
  <headerFooter alignWithMargins="0">
    <oddFooter>&amp;RPage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A7349-0CC7-4748-91D1-1D214E79A3E7}">
  <dimension ref="A1:O49"/>
  <sheetViews>
    <sheetView showGridLines="0" tabSelected="1" view="pageLayout" topLeftCell="A2" zoomScaleNormal="100" workbookViewId="0">
      <selection activeCell="A2" sqref="A2:G2"/>
    </sheetView>
  </sheetViews>
  <sheetFormatPr defaultColWidth="8.88671875" defaultRowHeight="10.199999999999999" x14ac:dyDescent="0.2"/>
  <cols>
    <col min="1" max="1" width="9.6640625" style="76" customWidth="1"/>
    <col min="2" max="2" width="10.6640625" style="76" customWidth="1"/>
    <col min="3" max="3" width="11.44140625" style="76" customWidth="1"/>
    <col min="4" max="4" width="18.109375" style="76" customWidth="1"/>
    <col min="5" max="5" width="14.33203125" style="76" customWidth="1"/>
    <col min="6" max="6" width="15" style="76" customWidth="1"/>
    <col min="7" max="7" width="5.33203125" style="76" customWidth="1"/>
    <col min="8" max="12" width="12.6640625" style="76" customWidth="1"/>
    <col min="13" max="257" width="8.88671875" style="76"/>
    <col min="258" max="258" width="1.109375" style="76" customWidth="1"/>
    <col min="259" max="259" width="34.6640625" style="76" customWidth="1"/>
    <col min="260" max="262" width="14.6640625" style="76" customWidth="1"/>
    <col min="263" max="268" width="12.6640625" style="76" customWidth="1"/>
    <col min="269" max="513" width="8.88671875" style="76"/>
    <col min="514" max="514" width="1.109375" style="76" customWidth="1"/>
    <col min="515" max="515" width="34.6640625" style="76" customWidth="1"/>
    <col min="516" max="518" width="14.6640625" style="76" customWidth="1"/>
    <col min="519" max="524" width="12.6640625" style="76" customWidth="1"/>
    <col min="525" max="769" width="8.88671875" style="76"/>
    <col min="770" max="770" width="1.109375" style="76" customWidth="1"/>
    <col min="771" max="771" width="34.6640625" style="76" customWidth="1"/>
    <col min="772" max="774" width="14.6640625" style="76" customWidth="1"/>
    <col min="775" max="780" width="12.6640625" style="76" customWidth="1"/>
    <col min="781" max="1025" width="8.88671875" style="76"/>
    <col min="1026" max="1026" width="1.109375" style="76" customWidth="1"/>
    <col min="1027" max="1027" width="34.6640625" style="76" customWidth="1"/>
    <col min="1028" max="1030" width="14.6640625" style="76" customWidth="1"/>
    <col min="1031" max="1036" width="12.6640625" style="76" customWidth="1"/>
    <col min="1037" max="1281" width="8.88671875" style="76"/>
    <col min="1282" max="1282" width="1.109375" style="76" customWidth="1"/>
    <col min="1283" max="1283" width="34.6640625" style="76" customWidth="1"/>
    <col min="1284" max="1286" width="14.6640625" style="76" customWidth="1"/>
    <col min="1287" max="1292" width="12.6640625" style="76" customWidth="1"/>
    <col min="1293" max="1537" width="8.88671875" style="76"/>
    <col min="1538" max="1538" width="1.109375" style="76" customWidth="1"/>
    <col min="1539" max="1539" width="34.6640625" style="76" customWidth="1"/>
    <col min="1540" max="1542" width="14.6640625" style="76" customWidth="1"/>
    <col min="1543" max="1548" width="12.6640625" style="76" customWidth="1"/>
    <col min="1549" max="1793" width="8.88671875" style="76"/>
    <col min="1794" max="1794" width="1.109375" style="76" customWidth="1"/>
    <col min="1795" max="1795" width="34.6640625" style="76" customWidth="1"/>
    <col min="1796" max="1798" width="14.6640625" style="76" customWidth="1"/>
    <col min="1799" max="1804" width="12.6640625" style="76" customWidth="1"/>
    <col min="1805" max="2049" width="8.88671875" style="76"/>
    <col min="2050" max="2050" width="1.109375" style="76" customWidth="1"/>
    <col min="2051" max="2051" width="34.6640625" style="76" customWidth="1"/>
    <col min="2052" max="2054" width="14.6640625" style="76" customWidth="1"/>
    <col min="2055" max="2060" width="12.6640625" style="76" customWidth="1"/>
    <col min="2061" max="2305" width="8.88671875" style="76"/>
    <col min="2306" max="2306" width="1.109375" style="76" customWidth="1"/>
    <col min="2307" max="2307" width="34.6640625" style="76" customWidth="1"/>
    <col min="2308" max="2310" width="14.6640625" style="76" customWidth="1"/>
    <col min="2311" max="2316" width="12.6640625" style="76" customWidth="1"/>
    <col min="2317" max="2561" width="8.88671875" style="76"/>
    <col min="2562" max="2562" width="1.109375" style="76" customWidth="1"/>
    <col min="2563" max="2563" width="34.6640625" style="76" customWidth="1"/>
    <col min="2564" max="2566" width="14.6640625" style="76" customWidth="1"/>
    <col min="2567" max="2572" width="12.6640625" style="76" customWidth="1"/>
    <col min="2573" max="2817" width="8.88671875" style="76"/>
    <col min="2818" max="2818" width="1.109375" style="76" customWidth="1"/>
    <col min="2819" max="2819" width="34.6640625" style="76" customWidth="1"/>
    <col min="2820" max="2822" width="14.6640625" style="76" customWidth="1"/>
    <col min="2823" max="2828" width="12.6640625" style="76" customWidth="1"/>
    <col min="2829" max="3073" width="8.88671875" style="76"/>
    <col min="3074" max="3074" width="1.109375" style="76" customWidth="1"/>
    <col min="3075" max="3075" width="34.6640625" style="76" customWidth="1"/>
    <col min="3076" max="3078" width="14.6640625" style="76" customWidth="1"/>
    <col min="3079" max="3084" width="12.6640625" style="76" customWidth="1"/>
    <col min="3085" max="3329" width="8.88671875" style="76"/>
    <col min="3330" max="3330" width="1.109375" style="76" customWidth="1"/>
    <col min="3331" max="3331" width="34.6640625" style="76" customWidth="1"/>
    <col min="3332" max="3334" width="14.6640625" style="76" customWidth="1"/>
    <col min="3335" max="3340" width="12.6640625" style="76" customWidth="1"/>
    <col min="3341" max="3585" width="8.88671875" style="76"/>
    <col min="3586" max="3586" width="1.109375" style="76" customWidth="1"/>
    <col min="3587" max="3587" width="34.6640625" style="76" customWidth="1"/>
    <col min="3588" max="3590" width="14.6640625" style="76" customWidth="1"/>
    <col min="3591" max="3596" width="12.6640625" style="76" customWidth="1"/>
    <col min="3597" max="3841" width="8.88671875" style="76"/>
    <col min="3842" max="3842" width="1.109375" style="76" customWidth="1"/>
    <col min="3843" max="3843" width="34.6640625" style="76" customWidth="1"/>
    <col min="3844" max="3846" width="14.6640625" style="76" customWidth="1"/>
    <col min="3847" max="3852" width="12.6640625" style="76" customWidth="1"/>
    <col min="3853" max="4097" width="8.88671875" style="76"/>
    <col min="4098" max="4098" width="1.109375" style="76" customWidth="1"/>
    <col min="4099" max="4099" width="34.6640625" style="76" customWidth="1"/>
    <col min="4100" max="4102" width="14.6640625" style="76" customWidth="1"/>
    <col min="4103" max="4108" width="12.6640625" style="76" customWidth="1"/>
    <col min="4109" max="4353" width="8.88671875" style="76"/>
    <col min="4354" max="4354" width="1.109375" style="76" customWidth="1"/>
    <col min="4355" max="4355" width="34.6640625" style="76" customWidth="1"/>
    <col min="4356" max="4358" width="14.6640625" style="76" customWidth="1"/>
    <col min="4359" max="4364" width="12.6640625" style="76" customWidth="1"/>
    <col min="4365" max="4609" width="8.88671875" style="76"/>
    <col min="4610" max="4610" width="1.109375" style="76" customWidth="1"/>
    <col min="4611" max="4611" width="34.6640625" style="76" customWidth="1"/>
    <col min="4612" max="4614" width="14.6640625" style="76" customWidth="1"/>
    <col min="4615" max="4620" width="12.6640625" style="76" customWidth="1"/>
    <col min="4621" max="4865" width="8.88671875" style="76"/>
    <col min="4866" max="4866" width="1.109375" style="76" customWidth="1"/>
    <col min="4867" max="4867" width="34.6640625" style="76" customWidth="1"/>
    <col min="4868" max="4870" width="14.6640625" style="76" customWidth="1"/>
    <col min="4871" max="4876" width="12.6640625" style="76" customWidth="1"/>
    <col min="4877" max="5121" width="8.88671875" style="76"/>
    <col min="5122" max="5122" width="1.109375" style="76" customWidth="1"/>
    <col min="5123" max="5123" width="34.6640625" style="76" customWidth="1"/>
    <col min="5124" max="5126" width="14.6640625" style="76" customWidth="1"/>
    <col min="5127" max="5132" width="12.6640625" style="76" customWidth="1"/>
    <col min="5133" max="5377" width="8.88671875" style="76"/>
    <col min="5378" max="5378" width="1.109375" style="76" customWidth="1"/>
    <col min="5379" max="5379" width="34.6640625" style="76" customWidth="1"/>
    <col min="5380" max="5382" width="14.6640625" style="76" customWidth="1"/>
    <col min="5383" max="5388" width="12.6640625" style="76" customWidth="1"/>
    <col min="5389" max="5633" width="8.88671875" style="76"/>
    <col min="5634" max="5634" width="1.109375" style="76" customWidth="1"/>
    <col min="5635" max="5635" width="34.6640625" style="76" customWidth="1"/>
    <col min="5636" max="5638" width="14.6640625" style="76" customWidth="1"/>
    <col min="5639" max="5644" width="12.6640625" style="76" customWidth="1"/>
    <col min="5645" max="5889" width="8.88671875" style="76"/>
    <col min="5890" max="5890" width="1.109375" style="76" customWidth="1"/>
    <col min="5891" max="5891" width="34.6640625" style="76" customWidth="1"/>
    <col min="5892" max="5894" width="14.6640625" style="76" customWidth="1"/>
    <col min="5895" max="5900" width="12.6640625" style="76" customWidth="1"/>
    <col min="5901" max="6145" width="8.88671875" style="76"/>
    <col min="6146" max="6146" width="1.109375" style="76" customWidth="1"/>
    <col min="6147" max="6147" width="34.6640625" style="76" customWidth="1"/>
    <col min="6148" max="6150" width="14.6640625" style="76" customWidth="1"/>
    <col min="6151" max="6156" width="12.6640625" style="76" customWidth="1"/>
    <col min="6157" max="6401" width="8.88671875" style="76"/>
    <col min="6402" max="6402" width="1.109375" style="76" customWidth="1"/>
    <col min="6403" max="6403" width="34.6640625" style="76" customWidth="1"/>
    <col min="6404" max="6406" width="14.6640625" style="76" customWidth="1"/>
    <col min="6407" max="6412" width="12.6640625" style="76" customWidth="1"/>
    <col min="6413" max="6657" width="8.88671875" style="76"/>
    <col min="6658" max="6658" width="1.109375" style="76" customWidth="1"/>
    <col min="6659" max="6659" width="34.6640625" style="76" customWidth="1"/>
    <col min="6660" max="6662" width="14.6640625" style="76" customWidth="1"/>
    <col min="6663" max="6668" width="12.6640625" style="76" customWidth="1"/>
    <col min="6669" max="6913" width="8.88671875" style="76"/>
    <col min="6914" max="6914" width="1.109375" style="76" customWidth="1"/>
    <col min="6915" max="6915" width="34.6640625" style="76" customWidth="1"/>
    <col min="6916" max="6918" width="14.6640625" style="76" customWidth="1"/>
    <col min="6919" max="6924" width="12.6640625" style="76" customWidth="1"/>
    <col min="6925" max="7169" width="8.88671875" style="76"/>
    <col min="7170" max="7170" width="1.109375" style="76" customWidth="1"/>
    <col min="7171" max="7171" width="34.6640625" style="76" customWidth="1"/>
    <col min="7172" max="7174" width="14.6640625" style="76" customWidth="1"/>
    <col min="7175" max="7180" width="12.6640625" style="76" customWidth="1"/>
    <col min="7181" max="7425" width="8.88671875" style="76"/>
    <col min="7426" max="7426" width="1.109375" style="76" customWidth="1"/>
    <col min="7427" max="7427" width="34.6640625" style="76" customWidth="1"/>
    <col min="7428" max="7430" width="14.6640625" style="76" customWidth="1"/>
    <col min="7431" max="7436" width="12.6640625" style="76" customWidth="1"/>
    <col min="7437" max="7681" width="8.88671875" style="76"/>
    <col min="7682" max="7682" width="1.109375" style="76" customWidth="1"/>
    <col min="7683" max="7683" width="34.6640625" style="76" customWidth="1"/>
    <col min="7684" max="7686" width="14.6640625" style="76" customWidth="1"/>
    <col min="7687" max="7692" width="12.6640625" style="76" customWidth="1"/>
    <col min="7693" max="7937" width="8.88671875" style="76"/>
    <col min="7938" max="7938" width="1.109375" style="76" customWidth="1"/>
    <col min="7939" max="7939" width="34.6640625" style="76" customWidth="1"/>
    <col min="7940" max="7942" width="14.6640625" style="76" customWidth="1"/>
    <col min="7943" max="7948" width="12.6640625" style="76" customWidth="1"/>
    <col min="7949" max="8193" width="8.88671875" style="76"/>
    <col min="8194" max="8194" width="1.109375" style="76" customWidth="1"/>
    <col min="8195" max="8195" width="34.6640625" style="76" customWidth="1"/>
    <col min="8196" max="8198" width="14.6640625" style="76" customWidth="1"/>
    <col min="8199" max="8204" width="12.6640625" style="76" customWidth="1"/>
    <col min="8205" max="8449" width="8.88671875" style="76"/>
    <col min="8450" max="8450" width="1.109375" style="76" customWidth="1"/>
    <col min="8451" max="8451" width="34.6640625" style="76" customWidth="1"/>
    <col min="8452" max="8454" width="14.6640625" style="76" customWidth="1"/>
    <col min="8455" max="8460" width="12.6640625" style="76" customWidth="1"/>
    <col min="8461" max="8705" width="8.88671875" style="76"/>
    <col min="8706" max="8706" width="1.109375" style="76" customWidth="1"/>
    <col min="8707" max="8707" width="34.6640625" style="76" customWidth="1"/>
    <col min="8708" max="8710" width="14.6640625" style="76" customWidth="1"/>
    <col min="8711" max="8716" width="12.6640625" style="76" customWidth="1"/>
    <col min="8717" max="8961" width="8.88671875" style="76"/>
    <col min="8962" max="8962" width="1.109375" style="76" customWidth="1"/>
    <col min="8963" max="8963" width="34.6640625" style="76" customWidth="1"/>
    <col min="8964" max="8966" width="14.6640625" style="76" customWidth="1"/>
    <col min="8967" max="8972" width="12.6640625" style="76" customWidth="1"/>
    <col min="8973" max="9217" width="8.88671875" style="76"/>
    <col min="9218" max="9218" width="1.109375" style="76" customWidth="1"/>
    <col min="9219" max="9219" width="34.6640625" style="76" customWidth="1"/>
    <col min="9220" max="9222" width="14.6640625" style="76" customWidth="1"/>
    <col min="9223" max="9228" width="12.6640625" style="76" customWidth="1"/>
    <col min="9229" max="9473" width="8.88671875" style="76"/>
    <col min="9474" max="9474" width="1.109375" style="76" customWidth="1"/>
    <col min="9475" max="9475" width="34.6640625" style="76" customWidth="1"/>
    <col min="9476" max="9478" width="14.6640625" style="76" customWidth="1"/>
    <col min="9479" max="9484" width="12.6640625" style="76" customWidth="1"/>
    <col min="9485" max="9729" width="8.88671875" style="76"/>
    <col min="9730" max="9730" width="1.109375" style="76" customWidth="1"/>
    <col min="9731" max="9731" width="34.6640625" style="76" customWidth="1"/>
    <col min="9732" max="9734" width="14.6640625" style="76" customWidth="1"/>
    <col min="9735" max="9740" width="12.6640625" style="76" customWidth="1"/>
    <col min="9741" max="9985" width="8.88671875" style="76"/>
    <col min="9986" max="9986" width="1.109375" style="76" customWidth="1"/>
    <col min="9987" max="9987" width="34.6640625" style="76" customWidth="1"/>
    <col min="9988" max="9990" width="14.6640625" style="76" customWidth="1"/>
    <col min="9991" max="9996" width="12.6640625" style="76" customWidth="1"/>
    <col min="9997" max="10241" width="8.88671875" style="76"/>
    <col min="10242" max="10242" width="1.109375" style="76" customWidth="1"/>
    <col min="10243" max="10243" width="34.6640625" style="76" customWidth="1"/>
    <col min="10244" max="10246" width="14.6640625" style="76" customWidth="1"/>
    <col min="10247" max="10252" width="12.6640625" style="76" customWidth="1"/>
    <col min="10253" max="10497" width="8.88671875" style="76"/>
    <col min="10498" max="10498" width="1.109375" style="76" customWidth="1"/>
    <col min="10499" max="10499" width="34.6640625" style="76" customWidth="1"/>
    <col min="10500" max="10502" width="14.6640625" style="76" customWidth="1"/>
    <col min="10503" max="10508" width="12.6640625" style="76" customWidth="1"/>
    <col min="10509" max="10753" width="8.88671875" style="76"/>
    <col min="10754" max="10754" width="1.109375" style="76" customWidth="1"/>
    <col min="10755" max="10755" width="34.6640625" style="76" customWidth="1"/>
    <col min="10756" max="10758" width="14.6640625" style="76" customWidth="1"/>
    <col min="10759" max="10764" width="12.6640625" style="76" customWidth="1"/>
    <col min="10765" max="11009" width="8.88671875" style="76"/>
    <col min="11010" max="11010" width="1.109375" style="76" customWidth="1"/>
    <col min="11011" max="11011" width="34.6640625" style="76" customWidth="1"/>
    <col min="11012" max="11014" width="14.6640625" style="76" customWidth="1"/>
    <col min="11015" max="11020" width="12.6640625" style="76" customWidth="1"/>
    <col min="11021" max="11265" width="8.88671875" style="76"/>
    <col min="11266" max="11266" width="1.109375" style="76" customWidth="1"/>
    <col min="11267" max="11267" width="34.6640625" style="76" customWidth="1"/>
    <col min="11268" max="11270" width="14.6640625" style="76" customWidth="1"/>
    <col min="11271" max="11276" width="12.6640625" style="76" customWidth="1"/>
    <col min="11277" max="11521" width="8.88671875" style="76"/>
    <col min="11522" max="11522" width="1.109375" style="76" customWidth="1"/>
    <col min="11523" max="11523" width="34.6640625" style="76" customWidth="1"/>
    <col min="11524" max="11526" width="14.6640625" style="76" customWidth="1"/>
    <col min="11527" max="11532" width="12.6640625" style="76" customWidth="1"/>
    <col min="11533" max="11777" width="8.88671875" style="76"/>
    <col min="11778" max="11778" width="1.109375" style="76" customWidth="1"/>
    <col min="11779" max="11779" width="34.6640625" style="76" customWidth="1"/>
    <col min="11780" max="11782" width="14.6640625" style="76" customWidth="1"/>
    <col min="11783" max="11788" width="12.6640625" style="76" customWidth="1"/>
    <col min="11789" max="12033" width="8.88671875" style="76"/>
    <col min="12034" max="12034" width="1.109375" style="76" customWidth="1"/>
    <col min="12035" max="12035" width="34.6640625" style="76" customWidth="1"/>
    <col min="12036" max="12038" width="14.6640625" style="76" customWidth="1"/>
    <col min="12039" max="12044" width="12.6640625" style="76" customWidth="1"/>
    <col min="12045" max="12289" width="8.88671875" style="76"/>
    <col min="12290" max="12290" width="1.109375" style="76" customWidth="1"/>
    <col min="12291" max="12291" width="34.6640625" style="76" customWidth="1"/>
    <col min="12292" max="12294" width="14.6640625" style="76" customWidth="1"/>
    <col min="12295" max="12300" width="12.6640625" style="76" customWidth="1"/>
    <col min="12301" max="12545" width="8.88671875" style="76"/>
    <col min="12546" max="12546" width="1.109375" style="76" customWidth="1"/>
    <col min="12547" max="12547" width="34.6640625" style="76" customWidth="1"/>
    <col min="12548" max="12550" width="14.6640625" style="76" customWidth="1"/>
    <col min="12551" max="12556" width="12.6640625" style="76" customWidth="1"/>
    <col min="12557" max="12801" width="8.88671875" style="76"/>
    <col min="12802" max="12802" width="1.109375" style="76" customWidth="1"/>
    <col min="12803" max="12803" width="34.6640625" style="76" customWidth="1"/>
    <col min="12804" max="12806" width="14.6640625" style="76" customWidth="1"/>
    <col min="12807" max="12812" width="12.6640625" style="76" customWidth="1"/>
    <col min="12813" max="13057" width="8.88671875" style="76"/>
    <col min="13058" max="13058" width="1.109375" style="76" customWidth="1"/>
    <col min="13059" max="13059" width="34.6640625" style="76" customWidth="1"/>
    <col min="13060" max="13062" width="14.6640625" style="76" customWidth="1"/>
    <col min="13063" max="13068" width="12.6640625" style="76" customWidth="1"/>
    <col min="13069" max="13313" width="8.88671875" style="76"/>
    <col min="13314" max="13314" width="1.109375" style="76" customWidth="1"/>
    <col min="13315" max="13315" width="34.6640625" style="76" customWidth="1"/>
    <col min="13316" max="13318" width="14.6640625" style="76" customWidth="1"/>
    <col min="13319" max="13324" width="12.6640625" style="76" customWidth="1"/>
    <col min="13325" max="13569" width="8.88671875" style="76"/>
    <col min="13570" max="13570" width="1.109375" style="76" customWidth="1"/>
    <col min="13571" max="13571" width="34.6640625" style="76" customWidth="1"/>
    <col min="13572" max="13574" width="14.6640625" style="76" customWidth="1"/>
    <col min="13575" max="13580" width="12.6640625" style="76" customWidth="1"/>
    <col min="13581" max="13825" width="8.88671875" style="76"/>
    <col min="13826" max="13826" width="1.109375" style="76" customWidth="1"/>
    <col min="13827" max="13827" width="34.6640625" style="76" customWidth="1"/>
    <col min="13828" max="13830" width="14.6640625" style="76" customWidth="1"/>
    <col min="13831" max="13836" width="12.6640625" style="76" customWidth="1"/>
    <col min="13837" max="14081" width="8.88671875" style="76"/>
    <col min="14082" max="14082" width="1.109375" style="76" customWidth="1"/>
    <col min="14083" max="14083" width="34.6640625" style="76" customWidth="1"/>
    <col min="14084" max="14086" width="14.6640625" style="76" customWidth="1"/>
    <col min="14087" max="14092" width="12.6640625" style="76" customWidth="1"/>
    <col min="14093" max="14337" width="8.88671875" style="76"/>
    <col min="14338" max="14338" width="1.109375" style="76" customWidth="1"/>
    <col min="14339" max="14339" width="34.6640625" style="76" customWidth="1"/>
    <col min="14340" max="14342" width="14.6640625" style="76" customWidth="1"/>
    <col min="14343" max="14348" width="12.6640625" style="76" customWidth="1"/>
    <col min="14349" max="14593" width="8.88671875" style="76"/>
    <col min="14594" max="14594" width="1.109375" style="76" customWidth="1"/>
    <col min="14595" max="14595" width="34.6640625" style="76" customWidth="1"/>
    <col min="14596" max="14598" width="14.6640625" style="76" customWidth="1"/>
    <col min="14599" max="14604" width="12.6640625" style="76" customWidth="1"/>
    <col min="14605" max="14849" width="8.88671875" style="76"/>
    <col min="14850" max="14850" width="1.109375" style="76" customWidth="1"/>
    <col min="14851" max="14851" width="34.6640625" style="76" customWidth="1"/>
    <col min="14852" max="14854" width="14.6640625" style="76" customWidth="1"/>
    <col min="14855" max="14860" width="12.6640625" style="76" customWidth="1"/>
    <col min="14861" max="15105" width="8.88671875" style="76"/>
    <col min="15106" max="15106" width="1.109375" style="76" customWidth="1"/>
    <col min="15107" max="15107" width="34.6640625" style="76" customWidth="1"/>
    <col min="15108" max="15110" width="14.6640625" style="76" customWidth="1"/>
    <col min="15111" max="15116" width="12.6640625" style="76" customWidth="1"/>
    <col min="15117" max="15361" width="8.88671875" style="76"/>
    <col min="15362" max="15362" width="1.109375" style="76" customWidth="1"/>
    <col min="15363" max="15363" width="34.6640625" style="76" customWidth="1"/>
    <col min="15364" max="15366" width="14.6640625" style="76" customWidth="1"/>
    <col min="15367" max="15372" width="12.6640625" style="76" customWidth="1"/>
    <col min="15373" max="15617" width="8.88671875" style="76"/>
    <col min="15618" max="15618" width="1.109375" style="76" customWidth="1"/>
    <col min="15619" max="15619" width="34.6640625" style="76" customWidth="1"/>
    <col min="15620" max="15622" width="14.6640625" style="76" customWidth="1"/>
    <col min="15623" max="15628" width="12.6640625" style="76" customWidth="1"/>
    <col min="15629" max="15873" width="8.88671875" style="76"/>
    <col min="15874" max="15874" width="1.109375" style="76" customWidth="1"/>
    <col min="15875" max="15875" width="34.6640625" style="76" customWidth="1"/>
    <col min="15876" max="15878" width="14.6640625" style="76" customWidth="1"/>
    <col min="15879" max="15884" width="12.6640625" style="76" customWidth="1"/>
    <col min="15885" max="16129" width="8.88671875" style="76"/>
    <col min="16130" max="16130" width="1.109375" style="76" customWidth="1"/>
    <col min="16131" max="16131" width="34.6640625" style="76" customWidth="1"/>
    <col min="16132" max="16134" width="14.6640625" style="76" customWidth="1"/>
    <col min="16135" max="16140" width="12.6640625" style="76" customWidth="1"/>
    <col min="16141" max="16384" width="8.88671875" style="76"/>
  </cols>
  <sheetData>
    <row r="1" spans="1:15" ht="6.9" customHeight="1" x14ac:dyDescent="0.25">
      <c r="A1" s="74"/>
      <c r="B1" s="74"/>
      <c r="C1" s="74"/>
      <c r="D1" s="74"/>
      <c r="E1" s="74"/>
      <c r="F1" s="74"/>
      <c r="G1" s="74"/>
    </row>
    <row r="2" spans="1:15" ht="22.5" customHeight="1" x14ac:dyDescent="0.2">
      <c r="A2" s="163" t="s">
        <v>159</v>
      </c>
      <c r="B2" s="164"/>
      <c r="C2" s="164"/>
      <c r="D2" s="164"/>
      <c r="E2" s="164"/>
      <c r="F2" s="164"/>
      <c r="G2" s="164"/>
    </row>
    <row r="3" spans="1:15" ht="14.4" customHeight="1" x14ac:dyDescent="0.2"/>
    <row r="4" spans="1:15" s="80" customFormat="1" ht="15" x14ac:dyDescent="0.25">
      <c r="A4" s="144" t="s">
        <v>171</v>
      </c>
      <c r="B4" s="146" t="s">
        <v>160</v>
      </c>
      <c r="C4" s="144"/>
      <c r="D4" s="144"/>
      <c r="E4" s="144"/>
      <c r="F4" s="144"/>
      <c r="G4" s="144"/>
    </row>
    <row r="5" spans="1:15" s="88" customFormat="1" ht="12.75" customHeight="1" x14ac:dyDescent="0.25">
      <c r="A5" s="145"/>
      <c r="B5" s="144" t="s">
        <v>71</v>
      </c>
      <c r="C5" s="145"/>
      <c r="D5" s="145"/>
      <c r="E5" s="145"/>
      <c r="F5" s="145"/>
      <c r="G5" s="145"/>
      <c r="H5" s="86"/>
      <c r="I5" s="87"/>
      <c r="J5" s="87"/>
      <c r="K5" s="87"/>
      <c r="L5" s="87"/>
      <c r="M5" s="87"/>
      <c r="N5" s="87"/>
      <c r="O5" s="87"/>
    </row>
    <row r="6" spans="1:15" s="88" customFormat="1" ht="15" x14ac:dyDescent="0.25">
      <c r="A6" s="145"/>
      <c r="B6" s="144" t="s">
        <v>87</v>
      </c>
      <c r="C6" s="145"/>
      <c r="D6" s="145"/>
      <c r="E6" s="145"/>
      <c r="F6" s="145"/>
      <c r="G6" s="145"/>
      <c r="H6" s="86"/>
      <c r="I6" s="87"/>
      <c r="J6" s="87"/>
      <c r="K6" s="87"/>
      <c r="L6" s="87"/>
      <c r="M6" s="87"/>
      <c r="N6" s="87"/>
      <c r="O6" s="87"/>
    </row>
    <row r="7" spans="1:15" s="90" customFormat="1" ht="15" x14ac:dyDescent="0.25">
      <c r="A7" s="144"/>
      <c r="B7" s="144" t="s">
        <v>191</v>
      </c>
      <c r="C7" s="144"/>
      <c r="D7" s="144"/>
      <c r="E7" s="144"/>
      <c r="F7" s="144"/>
      <c r="G7" s="144"/>
      <c r="H7" s="76"/>
      <c r="I7" s="76"/>
      <c r="J7" s="76"/>
      <c r="K7" s="76"/>
      <c r="L7" s="76"/>
      <c r="M7" s="76"/>
      <c r="N7" s="76"/>
      <c r="O7" s="76"/>
    </row>
    <row r="8" spans="1:15" s="90" customFormat="1" ht="15" x14ac:dyDescent="0.25">
      <c r="A8" s="144"/>
      <c r="B8" s="144"/>
      <c r="C8" s="144"/>
      <c r="D8" s="144"/>
      <c r="E8" s="144"/>
      <c r="F8" s="144"/>
      <c r="G8" s="144"/>
      <c r="H8" s="76"/>
      <c r="I8" s="76"/>
      <c r="J8" s="76"/>
      <c r="K8" s="76"/>
      <c r="L8" s="76"/>
      <c r="M8" s="76"/>
      <c r="N8" s="76"/>
      <c r="O8" s="76"/>
    </row>
    <row r="9" spans="1:15" s="90" customFormat="1" ht="15" x14ac:dyDescent="0.25">
      <c r="A9" s="144"/>
      <c r="B9" s="144" t="s">
        <v>72</v>
      </c>
      <c r="C9" s="144"/>
      <c r="D9" s="144"/>
      <c r="E9" s="144"/>
      <c r="F9" s="144"/>
      <c r="G9" s="144"/>
      <c r="H9" s="76"/>
      <c r="I9" s="76"/>
      <c r="J9" s="76"/>
      <c r="K9" s="76"/>
      <c r="L9" s="76"/>
      <c r="M9" s="76"/>
      <c r="N9" s="76"/>
      <c r="O9" s="76"/>
    </row>
    <row r="10" spans="1:15" s="90" customFormat="1" ht="15" x14ac:dyDescent="0.25">
      <c r="A10" s="108"/>
      <c r="B10" s="144" t="s">
        <v>73</v>
      </c>
      <c r="C10" s="144"/>
      <c r="D10" s="144"/>
      <c r="E10" s="110">
        <v>6758</v>
      </c>
      <c r="F10" s="110"/>
      <c r="G10" s="144"/>
      <c r="H10" s="76"/>
      <c r="I10" s="76"/>
      <c r="J10" s="76"/>
      <c r="K10" s="76"/>
      <c r="L10" s="76"/>
      <c r="M10" s="76"/>
      <c r="N10" s="76"/>
      <c r="O10" s="76"/>
    </row>
    <row r="11" spans="1:15" s="90" customFormat="1" ht="15" x14ac:dyDescent="0.25">
      <c r="A11" s="108"/>
      <c r="B11" s="144" t="s">
        <v>161</v>
      </c>
      <c r="C11" s="144"/>
      <c r="D11" s="144"/>
      <c r="E11" s="110"/>
      <c r="F11" s="110"/>
      <c r="G11" s="144"/>
      <c r="H11" s="76"/>
      <c r="I11" s="76"/>
      <c r="J11" s="76"/>
      <c r="K11" s="76"/>
      <c r="L11" s="76"/>
      <c r="M11" s="76"/>
      <c r="N11" s="76"/>
      <c r="O11" s="76"/>
    </row>
    <row r="12" spans="1:15" ht="15" x14ac:dyDescent="0.25">
      <c r="A12" s="143"/>
      <c r="B12" s="144" t="s">
        <v>162</v>
      </c>
      <c r="C12" s="144"/>
      <c r="D12" s="144"/>
      <c r="E12" s="110">
        <v>3350</v>
      </c>
      <c r="F12" s="110"/>
      <c r="G12" s="144"/>
    </row>
    <row r="13" spans="1:15" ht="15" x14ac:dyDescent="0.25">
      <c r="A13" s="144"/>
      <c r="B13" s="144" t="s">
        <v>68</v>
      </c>
      <c r="C13" s="144"/>
      <c r="D13" s="144"/>
      <c r="E13" s="165">
        <v>-2220</v>
      </c>
      <c r="F13" s="110"/>
      <c r="G13" s="144"/>
    </row>
    <row r="14" spans="1:15" ht="15" x14ac:dyDescent="0.25">
      <c r="A14" s="144"/>
      <c r="B14" s="144" t="s">
        <v>163</v>
      </c>
      <c r="C14" s="144"/>
      <c r="D14" s="144"/>
      <c r="E14" s="166"/>
      <c r="F14" s="110"/>
      <c r="G14" s="144"/>
    </row>
    <row r="15" spans="1:15" ht="15" x14ac:dyDescent="0.25">
      <c r="A15" s="144"/>
      <c r="B15" s="144" t="s">
        <v>164</v>
      </c>
      <c r="C15" s="144"/>
      <c r="D15" s="144"/>
      <c r="E15" s="113">
        <f>SUM(E6:E13)</f>
        <v>7888</v>
      </c>
      <c r="F15" s="110"/>
      <c r="G15" s="144"/>
    </row>
    <row r="16" spans="1:15" ht="15" x14ac:dyDescent="0.25">
      <c r="A16" s="144"/>
      <c r="B16" s="144"/>
      <c r="C16" s="144"/>
      <c r="D16" s="144"/>
      <c r="E16" s="110"/>
      <c r="F16" s="110"/>
      <c r="G16" s="144"/>
    </row>
    <row r="17" spans="1:7" ht="15" x14ac:dyDescent="0.25">
      <c r="A17" s="144"/>
      <c r="B17" s="144" t="s">
        <v>88</v>
      </c>
      <c r="C17" s="144"/>
      <c r="D17" s="144"/>
      <c r="E17" s="110"/>
      <c r="F17" s="110"/>
      <c r="G17" s="144"/>
    </row>
    <row r="18" spans="1:7" ht="15" x14ac:dyDescent="0.25">
      <c r="A18" s="144"/>
      <c r="B18" s="144" t="s">
        <v>165</v>
      </c>
      <c r="C18" s="144"/>
      <c r="D18" s="144"/>
      <c r="E18" s="110"/>
      <c r="F18" s="110"/>
      <c r="G18" s="144"/>
    </row>
    <row r="19" spans="1:7" ht="15" x14ac:dyDescent="0.25">
      <c r="A19" s="144"/>
      <c r="B19" s="144"/>
      <c r="C19" s="144"/>
      <c r="D19" s="144"/>
      <c r="E19" s="144"/>
      <c r="F19" s="144"/>
      <c r="G19" s="144"/>
    </row>
    <row r="20" spans="1:7" ht="15" x14ac:dyDescent="0.25">
      <c r="A20" s="144" t="s">
        <v>172</v>
      </c>
      <c r="B20" s="146" t="s">
        <v>166</v>
      </c>
      <c r="C20" s="144"/>
      <c r="D20" s="144"/>
      <c r="E20" s="144"/>
      <c r="F20" s="144"/>
      <c r="G20" s="144"/>
    </row>
    <row r="21" spans="1:7" ht="15" x14ac:dyDescent="0.25">
      <c r="A21" s="145"/>
      <c r="B21" s="144" t="s">
        <v>83</v>
      </c>
      <c r="C21" s="145"/>
      <c r="D21" s="145"/>
      <c r="E21" s="145"/>
      <c r="F21" s="145"/>
      <c r="G21" s="145"/>
    </row>
    <row r="22" spans="1:7" ht="15" x14ac:dyDescent="0.25">
      <c r="A22" s="145"/>
      <c r="B22" s="144" t="s">
        <v>175</v>
      </c>
      <c r="C22" s="145"/>
      <c r="D22" s="145"/>
      <c r="E22" s="145"/>
      <c r="F22" s="145"/>
      <c r="G22" s="145"/>
    </row>
    <row r="23" spans="1:7" ht="15.6" x14ac:dyDescent="0.3">
      <c r="A23" s="144"/>
      <c r="B23" s="144"/>
      <c r="C23" s="144"/>
      <c r="D23" s="144"/>
      <c r="E23" s="151" t="s">
        <v>3</v>
      </c>
      <c r="F23" s="151" t="s">
        <v>82</v>
      </c>
      <c r="G23" s="144"/>
    </row>
    <row r="24" spans="1:7" ht="15" x14ac:dyDescent="0.25">
      <c r="A24" s="144"/>
      <c r="B24" s="144" t="s">
        <v>167</v>
      </c>
      <c r="C24" s="144"/>
      <c r="D24" s="144"/>
      <c r="E24" s="110">
        <v>7338</v>
      </c>
      <c r="F24" s="110">
        <v>0</v>
      </c>
      <c r="G24" s="144"/>
    </row>
    <row r="25" spans="1:7" ht="15" x14ac:dyDescent="0.25">
      <c r="A25" s="144"/>
      <c r="B25" s="144" t="s">
        <v>168</v>
      </c>
      <c r="C25" s="144"/>
      <c r="D25" s="144"/>
      <c r="E25" s="110">
        <v>0</v>
      </c>
      <c r="F25" s="110">
        <v>-30310</v>
      </c>
      <c r="G25" s="144"/>
    </row>
    <row r="26" spans="1:7" ht="15" x14ac:dyDescent="0.25">
      <c r="A26" s="144"/>
      <c r="B26" s="144" t="s">
        <v>169</v>
      </c>
      <c r="C26" s="144"/>
      <c r="D26" s="144"/>
      <c r="E26" s="147">
        <v>-7338</v>
      </c>
      <c r="F26" s="147">
        <v>30310</v>
      </c>
      <c r="G26" s="144"/>
    </row>
    <row r="27" spans="1:7" ht="15" x14ac:dyDescent="0.25">
      <c r="A27" s="144"/>
      <c r="B27" s="144"/>
      <c r="C27" s="144"/>
      <c r="D27" s="144"/>
      <c r="E27" s="113">
        <f>SUM(E24:E26)</f>
        <v>0</v>
      </c>
      <c r="F27" s="113">
        <f>SUM(F24:F26)</f>
        <v>0</v>
      </c>
      <c r="G27" s="144"/>
    </row>
    <row r="28" spans="1:7" ht="15" x14ac:dyDescent="0.25">
      <c r="A28" s="144"/>
      <c r="B28" s="144"/>
      <c r="C28" s="144"/>
      <c r="D28" s="144"/>
      <c r="E28" s="149"/>
      <c r="F28" s="149"/>
      <c r="G28" s="144"/>
    </row>
    <row r="29" spans="1:7" ht="15" x14ac:dyDescent="0.25">
      <c r="A29" s="144" t="s">
        <v>173</v>
      </c>
      <c r="B29" s="146" t="s">
        <v>170</v>
      </c>
      <c r="C29" s="144"/>
      <c r="D29" s="144"/>
      <c r="E29" s="144"/>
      <c r="F29" s="144"/>
      <c r="G29" s="144"/>
    </row>
    <row r="30" spans="1:7" ht="15" x14ac:dyDescent="0.25">
      <c r="A30" s="145"/>
      <c r="B30" s="144" t="s">
        <v>80</v>
      </c>
      <c r="C30" s="145"/>
      <c r="D30" s="145"/>
      <c r="E30" s="145"/>
      <c r="F30" s="145"/>
      <c r="G30" s="145"/>
    </row>
    <row r="31" spans="1:7" ht="15" x14ac:dyDescent="0.25">
      <c r="A31" s="145"/>
      <c r="B31" s="144" t="s">
        <v>175</v>
      </c>
      <c r="C31" s="145"/>
      <c r="D31" s="145"/>
      <c r="E31" s="145"/>
      <c r="F31" s="145"/>
      <c r="G31" s="145"/>
    </row>
    <row r="32" spans="1:7" ht="15" x14ac:dyDescent="0.25">
      <c r="A32" s="144"/>
      <c r="B32" s="144"/>
      <c r="C32" s="144"/>
      <c r="D32" s="144"/>
      <c r="E32" s="149"/>
      <c r="F32" s="144"/>
      <c r="G32" s="144"/>
    </row>
    <row r="33" spans="1:7" ht="15" x14ac:dyDescent="0.25">
      <c r="A33" s="143"/>
      <c r="B33" s="144" t="s">
        <v>176</v>
      </c>
      <c r="C33" s="144"/>
      <c r="D33" s="144"/>
      <c r="E33" s="110">
        <v>42500</v>
      </c>
      <c r="F33" s="110"/>
      <c r="G33" s="144"/>
    </row>
    <row r="34" spans="1:7" ht="15" x14ac:dyDescent="0.25">
      <c r="A34" s="144"/>
      <c r="B34" s="144" t="s">
        <v>177</v>
      </c>
      <c r="C34" s="144"/>
      <c r="D34" s="144"/>
      <c r="E34" s="110">
        <v>99</v>
      </c>
      <c r="F34" s="110"/>
      <c r="G34" s="144"/>
    </row>
    <row r="35" spans="1:7" ht="15" x14ac:dyDescent="0.25">
      <c r="A35" s="144"/>
      <c r="B35" s="144" t="s">
        <v>169</v>
      </c>
      <c r="C35" s="144"/>
      <c r="D35" s="144"/>
      <c r="E35" s="147">
        <v>-42599</v>
      </c>
      <c r="F35" s="110"/>
      <c r="G35" s="144"/>
    </row>
    <row r="36" spans="1:7" ht="15" x14ac:dyDescent="0.25">
      <c r="A36" s="144"/>
      <c r="B36" s="144"/>
      <c r="C36" s="144"/>
      <c r="D36" s="144"/>
      <c r="E36" s="113">
        <f>SUM(E33:E35)</f>
        <v>0</v>
      </c>
      <c r="F36" s="110"/>
      <c r="G36" s="144"/>
    </row>
    <row r="37" spans="1:7" ht="15" x14ac:dyDescent="0.25">
      <c r="A37" s="144"/>
      <c r="B37" s="144"/>
      <c r="C37" s="144"/>
      <c r="D37" s="144"/>
      <c r="E37" s="149"/>
      <c r="F37" s="144"/>
      <c r="G37" s="144"/>
    </row>
    <row r="38" spans="1:7" ht="15" x14ac:dyDescent="0.25">
      <c r="A38" s="144" t="s">
        <v>174</v>
      </c>
      <c r="B38" s="146" t="s">
        <v>178</v>
      </c>
      <c r="C38" s="144"/>
      <c r="D38" s="144"/>
      <c r="E38" s="149"/>
      <c r="F38" s="144"/>
      <c r="G38" s="144"/>
    </row>
    <row r="39" spans="1:7" ht="15" x14ac:dyDescent="0.25">
      <c r="A39" s="145"/>
      <c r="B39" s="144" t="s">
        <v>76</v>
      </c>
      <c r="C39" s="145"/>
      <c r="D39" s="145"/>
      <c r="E39" s="150"/>
      <c r="F39" s="145"/>
      <c r="G39" s="145"/>
    </row>
    <row r="40" spans="1:7" ht="15" x14ac:dyDescent="0.25">
      <c r="A40" s="145"/>
      <c r="B40" s="144" t="s">
        <v>77</v>
      </c>
      <c r="C40" s="145"/>
      <c r="D40" s="145"/>
      <c r="E40" s="150"/>
      <c r="F40" s="145"/>
      <c r="G40" s="145"/>
    </row>
    <row r="41" spans="1:7" ht="15" x14ac:dyDescent="0.25">
      <c r="A41" s="145"/>
      <c r="B41" s="144" t="s">
        <v>78</v>
      </c>
      <c r="C41" s="145"/>
      <c r="D41" s="145"/>
      <c r="E41" s="150"/>
      <c r="F41" s="145"/>
      <c r="G41" s="145"/>
    </row>
    <row r="42" spans="1:7" ht="15" x14ac:dyDescent="0.25">
      <c r="A42" s="145"/>
      <c r="B42" s="144" t="s">
        <v>179</v>
      </c>
      <c r="C42" s="145"/>
      <c r="D42" s="145"/>
      <c r="E42" s="150"/>
      <c r="F42" s="145"/>
      <c r="G42" s="145"/>
    </row>
    <row r="43" spans="1:7" ht="15" x14ac:dyDescent="0.25">
      <c r="A43" s="145"/>
      <c r="B43" s="144" t="s">
        <v>183</v>
      </c>
      <c r="C43" s="145"/>
      <c r="D43" s="145"/>
      <c r="E43" s="150"/>
      <c r="F43" s="145"/>
      <c r="G43" s="145"/>
    </row>
    <row r="44" spans="1:7" ht="15" x14ac:dyDescent="0.25">
      <c r="A44" s="145"/>
      <c r="B44" s="144"/>
      <c r="C44" s="145"/>
      <c r="D44" s="145"/>
      <c r="E44" s="150"/>
      <c r="F44" s="145"/>
      <c r="G44" s="145"/>
    </row>
    <row r="45" spans="1:7" ht="15" x14ac:dyDescent="0.2">
      <c r="A45" s="145"/>
      <c r="B45" s="139" t="s">
        <v>180</v>
      </c>
      <c r="C45" s="145"/>
      <c r="D45" s="145"/>
      <c r="E45" s="150"/>
      <c r="F45" s="145"/>
      <c r="G45" s="145"/>
    </row>
    <row r="46" spans="1:7" ht="15" x14ac:dyDescent="0.25">
      <c r="A46" s="145"/>
      <c r="B46" s="139" t="s">
        <v>181</v>
      </c>
      <c r="C46" s="144"/>
      <c r="D46" s="144"/>
      <c r="E46" s="110">
        <v>0</v>
      </c>
      <c r="F46" s="110"/>
      <c r="G46" s="145"/>
    </row>
    <row r="47" spans="1:7" ht="15" x14ac:dyDescent="0.25">
      <c r="A47" s="145"/>
      <c r="B47" s="139" t="s">
        <v>182</v>
      </c>
      <c r="C47" s="144"/>
      <c r="D47" s="144"/>
      <c r="E47" s="110">
        <v>2500</v>
      </c>
      <c r="F47" s="110"/>
      <c r="G47" s="145"/>
    </row>
    <row r="48" spans="1:7" ht="15" x14ac:dyDescent="0.25">
      <c r="A48" s="145"/>
      <c r="B48" s="144" t="s">
        <v>184</v>
      </c>
      <c r="C48" s="144"/>
      <c r="D48" s="144"/>
      <c r="E48" s="113">
        <f>SUM(E45:E47)</f>
        <v>2500</v>
      </c>
      <c r="F48" s="110"/>
      <c r="G48" s="145"/>
    </row>
    <row r="49" spans="1:7" ht="15" x14ac:dyDescent="0.25">
      <c r="A49" s="145"/>
      <c r="B49" s="144"/>
      <c r="C49" s="145"/>
      <c r="D49" s="145"/>
      <c r="E49" s="145"/>
      <c r="F49" s="145"/>
      <c r="G49" s="145"/>
    </row>
  </sheetData>
  <mergeCells count="2">
    <mergeCell ref="A2:G2"/>
    <mergeCell ref="E13:E14"/>
  </mergeCells>
  <pageMargins left="0.74803149606299213" right="0.74803149606299213" top="0.98425196850393704" bottom="0.98425196850393704" header="0.31496062992125984" footer="0.31496062992125984"/>
  <pageSetup paperSize="9" orientation="portrait" cellComments="atEnd" r:id="rId1"/>
  <headerFooter alignWithMargins="0">
    <oddHeader>&amp;C&amp;"Arial,Bold"&amp;16Carlingford Baptist Church加灵福浸信会
2019年3月</oddHeader>
    <oddFooter>&amp;RPage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BD62F-197B-4599-BD28-7563B8172A8A}">
  <sheetPr>
    <pageSetUpPr fitToPage="1"/>
  </sheetPr>
  <dimension ref="A1:O64"/>
  <sheetViews>
    <sheetView showGridLines="0" zoomScaleNormal="100" workbookViewId="0">
      <selection activeCell="D5" sqref="D5"/>
    </sheetView>
  </sheetViews>
  <sheetFormatPr defaultColWidth="9" defaultRowHeight="10.199999999999999" x14ac:dyDescent="0.2"/>
  <cols>
    <col min="1" max="1" width="4" style="1" customWidth="1"/>
    <col min="2" max="2" width="33.6640625" style="1" customWidth="1"/>
    <col min="3" max="3" width="10.6640625" style="1" customWidth="1"/>
    <col min="4" max="4" width="11.33203125" style="6" customWidth="1"/>
    <col min="5" max="5" width="12.6640625" style="1" customWidth="1"/>
    <col min="6" max="6" width="12.6640625" style="9" customWidth="1"/>
    <col min="7" max="7" width="12.6640625" style="11" customWidth="1"/>
    <col min="8" max="41" width="12.6640625" style="1" customWidth="1"/>
    <col min="42" max="16384" width="9" style="1"/>
  </cols>
  <sheetData>
    <row r="1" spans="1:15" ht="13.2" x14ac:dyDescent="0.25">
      <c r="A1" s="2"/>
      <c r="B1" s="3"/>
      <c r="C1" s="3"/>
      <c r="D1" s="5"/>
      <c r="E1" s="2"/>
      <c r="F1" s="8"/>
      <c r="G1" s="10"/>
      <c r="H1" s="2"/>
    </row>
    <row r="2" spans="1:15" ht="20.399999999999999" x14ac:dyDescent="0.35">
      <c r="A2" s="22"/>
      <c r="B2" s="37"/>
      <c r="C2" s="37"/>
      <c r="D2" s="104" t="s">
        <v>0</v>
      </c>
      <c r="F2" s="38"/>
      <c r="G2" s="39"/>
      <c r="H2" s="22"/>
    </row>
    <row r="3" spans="1:15" ht="12.75" customHeight="1" x14ac:dyDescent="0.25">
      <c r="A3" s="22"/>
      <c r="B3" s="37"/>
      <c r="C3" s="37"/>
      <c r="D3" s="40" t="s">
        <v>1</v>
      </c>
      <c r="F3" s="38"/>
      <c r="G3" s="41"/>
      <c r="H3" s="22"/>
    </row>
    <row r="4" spans="1:15" ht="22.5" customHeight="1" x14ac:dyDescent="0.35">
      <c r="A4" s="22"/>
      <c r="B4" s="42"/>
      <c r="C4" s="42"/>
      <c r="D4" s="104" t="s">
        <v>18</v>
      </c>
      <c r="F4" s="43"/>
      <c r="G4" s="44"/>
      <c r="H4" s="22"/>
    </row>
    <row r="5" spans="1:15" ht="17.399999999999999" x14ac:dyDescent="0.3">
      <c r="A5" s="22"/>
      <c r="B5" s="42"/>
      <c r="C5" s="42"/>
      <c r="D5" s="105" t="s">
        <v>86</v>
      </c>
      <c r="F5" s="43"/>
      <c r="G5" s="45"/>
      <c r="H5" s="22"/>
    </row>
    <row r="6" spans="1:15" ht="7.5" customHeight="1" x14ac:dyDescent="0.2">
      <c r="A6" s="22"/>
      <c r="B6" s="46"/>
      <c r="C6" s="46"/>
      <c r="D6" s="47"/>
      <c r="E6" s="46"/>
      <c r="F6" s="48"/>
      <c r="G6" s="45"/>
      <c r="H6" s="22"/>
    </row>
    <row r="7" spans="1:15" ht="19.649999999999999" customHeight="1" x14ac:dyDescent="0.2">
      <c r="A7" s="22"/>
      <c r="B7" s="46"/>
      <c r="C7" s="46"/>
      <c r="D7" s="47"/>
      <c r="E7" s="46"/>
      <c r="F7" s="48"/>
      <c r="G7" s="45"/>
      <c r="H7" s="22"/>
    </row>
    <row r="8" spans="1:15" s="7" customFormat="1" ht="31.2" x14ac:dyDescent="0.3">
      <c r="A8" s="54"/>
      <c r="B8" s="53" t="s">
        <v>1</v>
      </c>
      <c r="C8" s="68" t="s">
        <v>69</v>
      </c>
      <c r="D8" s="68" t="s">
        <v>25</v>
      </c>
      <c r="E8" s="68" t="s">
        <v>30</v>
      </c>
      <c r="F8" s="62" t="s">
        <v>2</v>
      </c>
      <c r="G8" s="55"/>
      <c r="H8" s="54"/>
    </row>
    <row r="9" spans="1:15" s="4" customFormat="1" ht="16.8" x14ac:dyDescent="0.25">
      <c r="A9" s="49"/>
      <c r="B9" s="61" t="s">
        <v>3</v>
      </c>
      <c r="C9" s="61"/>
      <c r="D9" s="56"/>
      <c r="E9" s="56"/>
      <c r="F9" s="56"/>
      <c r="G9" s="52"/>
      <c r="H9" s="50"/>
      <c r="I9" s="12"/>
      <c r="J9" s="12"/>
      <c r="K9" s="12"/>
      <c r="L9" s="12"/>
      <c r="M9" s="12"/>
      <c r="N9" s="12"/>
      <c r="O9" s="12"/>
    </row>
    <row r="10" spans="1:15" s="4" customFormat="1" ht="15" hidden="1" x14ac:dyDescent="0.25">
      <c r="A10" s="49"/>
      <c r="B10" s="135" t="s">
        <v>47</v>
      </c>
      <c r="C10" s="135"/>
      <c r="D10" s="136">
        <v>225395</v>
      </c>
      <c r="E10" s="136">
        <v>249611</v>
      </c>
      <c r="F10" s="136">
        <f t="shared" ref="F10:F15" si="0">D10-E10</f>
        <v>-24216</v>
      </c>
      <c r="G10" s="52"/>
      <c r="H10" s="50"/>
      <c r="I10" s="12"/>
      <c r="J10" s="12"/>
      <c r="K10" s="12"/>
      <c r="L10" s="12"/>
      <c r="M10" s="12"/>
      <c r="N10" s="12"/>
      <c r="O10" s="12"/>
    </row>
    <row r="11" spans="1:15" s="4" customFormat="1" ht="15" hidden="1" x14ac:dyDescent="0.25">
      <c r="A11" s="49"/>
      <c r="B11" s="135" t="s">
        <v>48</v>
      </c>
      <c r="C11" s="135"/>
      <c r="D11" s="136">
        <f>59438-1252</f>
        <v>58186</v>
      </c>
      <c r="E11" s="136">
        <f>48067-4050</f>
        <v>44017</v>
      </c>
      <c r="F11" s="136">
        <f t="shared" si="0"/>
        <v>14169</v>
      </c>
      <c r="G11" s="52"/>
      <c r="H11" s="50"/>
      <c r="I11" s="12"/>
      <c r="J11" s="12"/>
      <c r="K11" s="12"/>
      <c r="L11" s="12"/>
      <c r="M11" s="12"/>
      <c r="N11" s="12"/>
      <c r="O11" s="12"/>
    </row>
    <row r="12" spans="1:15" s="22" customFormat="1" ht="15" x14ac:dyDescent="0.2">
      <c r="B12" s="59" t="s">
        <v>34</v>
      </c>
      <c r="C12" s="59"/>
      <c r="D12" s="63">
        <f>SUM(D10:D11)</f>
        <v>283581</v>
      </c>
      <c r="E12" s="63">
        <f>SUM(E10:E11)</f>
        <v>293628</v>
      </c>
      <c r="F12" s="63">
        <f t="shared" si="0"/>
        <v>-10047</v>
      </c>
      <c r="G12" s="52"/>
    </row>
    <row r="13" spans="1:15" s="22" customFormat="1" ht="15" x14ac:dyDescent="0.2">
      <c r="B13" s="59" t="s">
        <v>45</v>
      </c>
      <c r="C13" s="59"/>
      <c r="D13" s="63">
        <f>1200+275+7500</f>
        <v>8975</v>
      </c>
      <c r="E13" s="63">
        <f>323+7500+1582</f>
        <v>9405</v>
      </c>
      <c r="F13" s="63">
        <f t="shared" si="0"/>
        <v>-430</v>
      </c>
      <c r="G13" s="52"/>
    </row>
    <row r="14" spans="1:15" s="22" customFormat="1" ht="15" x14ac:dyDescent="0.2">
      <c r="B14" s="59" t="s">
        <v>66</v>
      </c>
      <c r="C14" s="59"/>
      <c r="D14" s="63">
        <v>4348</v>
      </c>
      <c r="E14" s="63">
        <v>3750</v>
      </c>
      <c r="F14" s="63">
        <f t="shared" si="0"/>
        <v>598</v>
      </c>
      <c r="G14" s="52"/>
    </row>
    <row r="15" spans="1:15" s="22" customFormat="1" ht="15" x14ac:dyDescent="0.2">
      <c r="B15" s="59" t="s">
        <v>67</v>
      </c>
      <c r="C15" s="138" t="s">
        <v>70</v>
      </c>
      <c r="D15" s="63">
        <v>3350</v>
      </c>
      <c r="E15" s="63">
        <v>0</v>
      </c>
      <c r="F15" s="63">
        <f t="shared" si="0"/>
        <v>3350</v>
      </c>
      <c r="G15" s="52"/>
    </row>
    <row r="16" spans="1:15" s="22" customFormat="1" ht="15" x14ac:dyDescent="0.2">
      <c r="B16" s="59" t="s">
        <v>46</v>
      </c>
      <c r="C16" s="59"/>
      <c r="D16" s="63"/>
      <c r="E16" s="63"/>
      <c r="F16" s="63"/>
      <c r="G16" s="52"/>
    </row>
    <row r="17" spans="2:7" s="22" customFormat="1" ht="15" x14ac:dyDescent="0.2">
      <c r="B17" s="59" t="s">
        <v>51</v>
      </c>
      <c r="C17" s="59"/>
      <c r="D17" s="63">
        <f>19088+825+1</f>
        <v>19914</v>
      </c>
      <c r="E17" s="63">
        <f>19750+900</f>
        <v>20650</v>
      </c>
      <c r="F17" s="63">
        <f t="shared" ref="F17:F23" si="1">D17-E17</f>
        <v>-736</v>
      </c>
      <c r="G17" s="52"/>
    </row>
    <row r="18" spans="2:7" s="22" customFormat="1" ht="15" x14ac:dyDescent="0.2">
      <c r="B18" s="59" t="s">
        <v>53</v>
      </c>
      <c r="C18" s="59"/>
      <c r="D18" s="63">
        <f>8701+1290</f>
        <v>9991</v>
      </c>
      <c r="E18" s="63">
        <f>8100+1575</f>
        <v>9675</v>
      </c>
      <c r="F18" s="63">
        <f t="shared" si="1"/>
        <v>316</v>
      </c>
      <c r="G18" s="52"/>
    </row>
    <row r="19" spans="2:7" s="22" customFormat="1" ht="15" x14ac:dyDescent="0.2">
      <c r="B19" s="59" t="s">
        <v>52</v>
      </c>
      <c r="C19" s="59"/>
      <c r="D19" s="63">
        <v>408</v>
      </c>
      <c r="E19" s="63">
        <v>195</v>
      </c>
      <c r="F19" s="63">
        <f t="shared" si="1"/>
        <v>213</v>
      </c>
      <c r="G19" s="52"/>
    </row>
    <row r="20" spans="2:7" s="22" customFormat="1" ht="15" x14ac:dyDescent="0.2">
      <c r="B20" s="59" t="s">
        <v>60</v>
      </c>
      <c r="C20" s="59"/>
      <c r="D20" s="63">
        <v>16561</v>
      </c>
      <c r="E20" s="63">
        <v>16400</v>
      </c>
      <c r="F20" s="63">
        <f t="shared" si="1"/>
        <v>161</v>
      </c>
      <c r="G20" s="52"/>
    </row>
    <row r="21" spans="2:7" s="22" customFormat="1" ht="15" x14ac:dyDescent="0.2">
      <c r="B21" s="59" t="s">
        <v>81</v>
      </c>
      <c r="C21" s="138" t="s">
        <v>74</v>
      </c>
      <c r="D21" s="63">
        <v>0</v>
      </c>
      <c r="E21" s="63">
        <v>0</v>
      </c>
      <c r="F21" s="63">
        <f t="shared" si="1"/>
        <v>0</v>
      </c>
      <c r="G21" s="52"/>
    </row>
    <row r="22" spans="2:7" s="22" customFormat="1" ht="15" x14ac:dyDescent="0.2">
      <c r="B22" s="59" t="s">
        <v>79</v>
      </c>
      <c r="C22" s="138" t="s">
        <v>75</v>
      </c>
      <c r="D22" s="63">
        <v>0</v>
      </c>
      <c r="E22" s="63">
        <v>0</v>
      </c>
      <c r="F22" s="63">
        <f t="shared" si="1"/>
        <v>0</v>
      </c>
      <c r="G22" s="52"/>
    </row>
    <row r="23" spans="2:7" ht="15" x14ac:dyDescent="0.2">
      <c r="B23" s="59" t="s">
        <v>56</v>
      </c>
      <c r="C23" s="138" t="s">
        <v>85</v>
      </c>
      <c r="D23" s="63">
        <f>2500</f>
        <v>2500</v>
      </c>
      <c r="E23" s="63">
        <f>5625+10135</f>
        <v>15760</v>
      </c>
      <c r="F23" s="63">
        <f t="shared" si="1"/>
        <v>-13260</v>
      </c>
      <c r="G23" s="52"/>
    </row>
    <row r="24" spans="2:7" ht="15" x14ac:dyDescent="0.2">
      <c r="B24" s="59" t="s">
        <v>5</v>
      </c>
      <c r="C24" s="59"/>
      <c r="D24" s="64">
        <f>SUM(D12:D23)</f>
        <v>349628</v>
      </c>
      <c r="E24" s="64">
        <f>SUM(E12:E23)</f>
        <v>369463</v>
      </c>
      <c r="F24" s="60">
        <f>SUM(F12:F23)</f>
        <v>-19835</v>
      </c>
      <c r="G24" s="52"/>
    </row>
    <row r="25" spans="2:7" ht="11.4" x14ac:dyDescent="0.2">
      <c r="B25" s="31" t="s">
        <v>1</v>
      </c>
      <c r="C25" s="31"/>
      <c r="D25" s="65"/>
      <c r="E25" s="65"/>
      <c r="F25" s="56"/>
      <c r="G25" s="52"/>
    </row>
    <row r="26" spans="2:7" ht="16.8" x14ac:dyDescent="0.2">
      <c r="B26" s="66" t="s">
        <v>6</v>
      </c>
      <c r="C26" s="66"/>
      <c r="D26" s="65"/>
      <c r="E26" s="65"/>
      <c r="F26" s="65"/>
      <c r="G26" s="52"/>
    </row>
    <row r="27" spans="2:7" ht="15" x14ac:dyDescent="0.2">
      <c r="B27" s="59" t="s">
        <v>54</v>
      </c>
      <c r="C27" s="59"/>
      <c r="D27" s="63"/>
      <c r="E27" s="63"/>
      <c r="F27" s="111"/>
      <c r="G27" s="52"/>
    </row>
    <row r="28" spans="2:7" ht="15" x14ac:dyDescent="0.2">
      <c r="B28" s="59" t="s">
        <v>84</v>
      </c>
      <c r="C28" s="138" t="s">
        <v>74</v>
      </c>
      <c r="D28" s="63">
        <v>0</v>
      </c>
      <c r="E28" s="63">
        <v>0</v>
      </c>
      <c r="F28" s="63">
        <f t="shared" ref="F28" si="2">E28-D28</f>
        <v>0</v>
      </c>
      <c r="G28" s="52"/>
    </row>
    <row r="29" spans="2:7" ht="17.100000000000001" customHeight="1" x14ac:dyDescent="0.2">
      <c r="B29" s="59" t="s">
        <v>50</v>
      </c>
      <c r="C29" s="59"/>
      <c r="D29" s="63">
        <v>5117</v>
      </c>
      <c r="E29" s="63">
        <v>17515</v>
      </c>
      <c r="F29" s="63">
        <f t="shared" ref="F29:F38" si="3">E29-D29</f>
        <v>12398</v>
      </c>
      <c r="G29" s="52"/>
    </row>
    <row r="30" spans="2:7" ht="17.100000000000001" customHeight="1" x14ac:dyDescent="0.2">
      <c r="B30" s="59" t="s">
        <v>52</v>
      </c>
      <c r="C30" s="59"/>
      <c r="D30" s="63">
        <v>3107</v>
      </c>
      <c r="E30" s="63">
        <v>4125</v>
      </c>
      <c r="F30" s="63">
        <f t="shared" si="3"/>
        <v>1018</v>
      </c>
      <c r="G30" s="52"/>
    </row>
    <row r="31" spans="2:7" ht="17.100000000000001" customHeight="1" x14ac:dyDescent="0.2">
      <c r="B31" s="59" t="s">
        <v>60</v>
      </c>
      <c r="C31" s="59"/>
      <c r="D31" s="63">
        <v>16433</v>
      </c>
      <c r="E31" s="63">
        <v>16400</v>
      </c>
      <c r="F31" s="63">
        <f t="shared" si="3"/>
        <v>-33</v>
      </c>
      <c r="G31" s="52"/>
    </row>
    <row r="32" spans="2:7" ht="17.100000000000001" customHeight="1" x14ac:dyDescent="0.2">
      <c r="B32" s="67" t="s">
        <v>17</v>
      </c>
      <c r="C32" s="67"/>
      <c r="D32" s="63">
        <v>260215</v>
      </c>
      <c r="E32" s="63">
        <v>261746</v>
      </c>
      <c r="F32" s="63">
        <f t="shared" si="3"/>
        <v>1531</v>
      </c>
      <c r="G32" s="52"/>
    </row>
    <row r="33" spans="2:7" ht="17.100000000000001" customHeight="1" x14ac:dyDescent="0.2">
      <c r="B33" s="59" t="s">
        <v>58</v>
      </c>
      <c r="C33" s="59"/>
      <c r="D33" s="63">
        <f>19914+1715+6750</f>
        <v>28379</v>
      </c>
      <c r="E33" s="63">
        <f>20650+1125+6750</f>
        <v>28525</v>
      </c>
      <c r="F33" s="63">
        <f t="shared" si="3"/>
        <v>146</v>
      </c>
      <c r="G33" s="52"/>
    </row>
    <row r="34" spans="2:7" ht="15" x14ac:dyDescent="0.2">
      <c r="B34" s="67" t="s">
        <v>14</v>
      </c>
      <c r="C34" s="67"/>
      <c r="D34" s="63">
        <v>14932</v>
      </c>
      <c r="E34" s="63">
        <v>15945</v>
      </c>
      <c r="F34" s="63">
        <f t="shared" si="3"/>
        <v>1013</v>
      </c>
      <c r="G34" s="52"/>
    </row>
    <row r="35" spans="2:7" ht="17.100000000000001" customHeight="1" x14ac:dyDescent="0.2">
      <c r="B35" s="67" t="s">
        <v>55</v>
      </c>
      <c r="C35" s="67"/>
      <c r="D35" s="63">
        <v>5413</v>
      </c>
      <c r="E35" s="63">
        <v>4800</v>
      </c>
      <c r="F35" s="63">
        <f t="shared" si="3"/>
        <v>-613</v>
      </c>
      <c r="G35" s="52"/>
    </row>
    <row r="36" spans="2:7" ht="17.100000000000001" customHeight="1" x14ac:dyDescent="0.2">
      <c r="B36" s="67" t="s">
        <v>59</v>
      </c>
      <c r="C36" s="67"/>
      <c r="D36" s="63">
        <v>14177</v>
      </c>
      <c r="E36" s="63">
        <f>14685+375</f>
        <v>15060</v>
      </c>
      <c r="F36" s="63">
        <f>E36-D36</f>
        <v>883</v>
      </c>
      <c r="G36" s="52"/>
    </row>
    <row r="37" spans="2:7" ht="17.100000000000001" customHeight="1" x14ac:dyDescent="0.2">
      <c r="B37" s="67" t="s">
        <v>15</v>
      </c>
      <c r="C37" s="67"/>
      <c r="D37" s="63">
        <v>2169</v>
      </c>
      <c r="E37" s="63">
        <v>5213</v>
      </c>
      <c r="F37" s="63">
        <f t="shared" si="3"/>
        <v>3044</v>
      </c>
      <c r="G37" s="52"/>
    </row>
    <row r="38" spans="2:7" ht="15" x14ac:dyDescent="0.2">
      <c r="B38" s="67" t="s">
        <v>16</v>
      </c>
      <c r="C38" s="67"/>
      <c r="D38" s="63">
        <v>16624</v>
      </c>
      <c r="E38" s="63">
        <v>15735</v>
      </c>
      <c r="F38" s="63">
        <f t="shared" si="3"/>
        <v>-889</v>
      </c>
      <c r="G38" s="52"/>
    </row>
    <row r="39" spans="2:7" ht="15" x14ac:dyDescent="0.2">
      <c r="B39" s="67" t="s">
        <v>7</v>
      </c>
      <c r="C39" s="67"/>
      <c r="D39" s="64">
        <f>SUM(D26:D38)</f>
        <v>366566</v>
      </c>
      <c r="E39" s="64">
        <f>SUM(E26:E38)</f>
        <v>385064</v>
      </c>
      <c r="F39" s="112">
        <f>SUM(F26:F38)</f>
        <v>18498</v>
      </c>
      <c r="G39" s="52"/>
    </row>
    <row r="40" spans="2:7" ht="15" x14ac:dyDescent="0.2">
      <c r="B40" s="67" t="s">
        <v>1</v>
      </c>
      <c r="C40" s="67"/>
      <c r="D40" s="65"/>
      <c r="E40" s="65"/>
      <c r="F40" s="65"/>
      <c r="G40" s="52"/>
    </row>
    <row r="41" spans="2:7" ht="15" x14ac:dyDescent="0.2">
      <c r="B41" s="59" t="s">
        <v>41</v>
      </c>
      <c r="C41" s="59"/>
      <c r="D41" s="64">
        <f>D24-D39</f>
        <v>-16938</v>
      </c>
      <c r="E41" s="64">
        <f>E24-E39</f>
        <v>-15601</v>
      </c>
      <c r="F41" s="112">
        <f>F24+F39</f>
        <v>-1337</v>
      </c>
      <c r="G41" s="52"/>
    </row>
    <row r="42" spans="2:7" ht="11.4" x14ac:dyDescent="0.2">
      <c r="B42" s="31" t="s">
        <v>1</v>
      </c>
      <c r="C42" s="31"/>
      <c r="D42" s="65"/>
      <c r="E42" s="65"/>
      <c r="F42" s="56"/>
      <c r="G42" s="52"/>
    </row>
    <row r="43" spans="2:7" ht="11.4" x14ac:dyDescent="0.2">
      <c r="B43" s="31"/>
      <c r="C43" s="31"/>
      <c r="D43" s="65"/>
      <c r="E43" s="65"/>
      <c r="F43" s="56"/>
      <c r="G43" s="52"/>
    </row>
    <row r="44" spans="2:7" ht="12" x14ac:dyDescent="0.25">
      <c r="B44" s="69" t="s">
        <v>1</v>
      </c>
      <c r="C44" s="69"/>
      <c r="D44" s="122" t="s">
        <v>25</v>
      </c>
      <c r="E44" s="122" t="s">
        <v>24</v>
      </c>
      <c r="F44" s="123" t="s">
        <v>23</v>
      </c>
      <c r="G44" s="52"/>
    </row>
    <row r="45" spans="2:7" ht="12" x14ac:dyDescent="0.2">
      <c r="B45" s="70" t="s">
        <v>17</v>
      </c>
      <c r="C45" s="70"/>
      <c r="D45" s="65"/>
      <c r="E45" s="65"/>
      <c r="F45" s="65"/>
      <c r="G45" s="52"/>
    </row>
    <row r="46" spans="2:7" ht="11.4" x14ac:dyDescent="0.2">
      <c r="B46" s="71" t="s">
        <v>63</v>
      </c>
      <c r="C46" s="71"/>
      <c r="D46" s="65">
        <v>675</v>
      </c>
      <c r="E46" s="65">
        <v>2520</v>
      </c>
      <c r="F46" s="65">
        <f t="shared" ref="F46" si="4">E46-D46</f>
        <v>1845</v>
      </c>
      <c r="G46" s="52"/>
    </row>
    <row r="47" spans="2:7" ht="12" x14ac:dyDescent="0.25">
      <c r="B47" s="69"/>
      <c r="C47" s="69"/>
      <c r="D47" s="122"/>
      <c r="E47" s="122"/>
      <c r="F47" s="123"/>
      <c r="G47" s="52"/>
    </row>
    <row r="48" spans="2:7" ht="12" x14ac:dyDescent="0.2">
      <c r="B48" s="70" t="s">
        <v>14</v>
      </c>
      <c r="C48" s="70"/>
      <c r="D48" s="65"/>
      <c r="E48" s="65"/>
      <c r="F48" s="65"/>
      <c r="G48" s="52"/>
    </row>
    <row r="49" spans="2:7" ht="11.4" x14ac:dyDescent="0.2">
      <c r="B49" s="71" t="s">
        <v>61</v>
      </c>
      <c r="C49" s="71"/>
      <c r="D49" s="65">
        <v>2425</v>
      </c>
      <c r="E49" s="65">
        <v>2700</v>
      </c>
      <c r="F49" s="65">
        <f t="shared" ref="F49:F60" si="5">E49-D49</f>
        <v>275</v>
      </c>
      <c r="G49" s="52"/>
    </row>
    <row r="50" spans="2:7" ht="11.4" x14ac:dyDescent="0.2">
      <c r="B50" s="71" t="s">
        <v>62</v>
      </c>
      <c r="C50" s="71"/>
      <c r="D50" s="65">
        <f>2114+1548</f>
        <v>3662</v>
      </c>
      <c r="E50" s="65">
        <f>8500-2700</f>
        <v>5800</v>
      </c>
      <c r="F50" s="65">
        <f t="shared" si="5"/>
        <v>2138</v>
      </c>
      <c r="G50" s="52"/>
    </row>
    <row r="51" spans="2:7" ht="11.4" x14ac:dyDescent="0.2">
      <c r="B51" s="71" t="s">
        <v>36</v>
      </c>
      <c r="C51" s="71"/>
      <c r="D51" s="65">
        <f>4218-2500</f>
        <v>1718</v>
      </c>
      <c r="E51" s="65">
        <v>2700</v>
      </c>
      <c r="F51" s="65">
        <f t="shared" si="5"/>
        <v>982</v>
      </c>
      <c r="G51" s="52"/>
    </row>
    <row r="52" spans="2:7" ht="11.4" x14ac:dyDescent="0.2">
      <c r="B52" s="71" t="s">
        <v>64</v>
      </c>
      <c r="C52" s="71"/>
      <c r="D52" s="65">
        <v>2500</v>
      </c>
      <c r="E52" s="65">
        <v>0</v>
      </c>
      <c r="F52" s="65">
        <f t="shared" ref="F52" si="6">E52-D52</f>
        <v>-2500</v>
      </c>
      <c r="G52" s="52"/>
    </row>
    <row r="53" spans="2:7" ht="11.4" x14ac:dyDescent="0.2">
      <c r="B53" s="71" t="s">
        <v>21</v>
      </c>
      <c r="C53" s="71"/>
      <c r="D53" s="65">
        <v>734</v>
      </c>
      <c r="E53" s="65">
        <v>2700</v>
      </c>
      <c r="F53" s="65">
        <f t="shared" si="5"/>
        <v>1966</v>
      </c>
      <c r="G53" s="52"/>
    </row>
    <row r="54" spans="2:7" ht="11.4" x14ac:dyDescent="0.2">
      <c r="B54" s="71" t="s">
        <v>49</v>
      </c>
      <c r="C54" s="71"/>
      <c r="D54" s="65">
        <v>244</v>
      </c>
      <c r="E54" s="65">
        <v>2000</v>
      </c>
      <c r="F54" s="65">
        <f t="shared" si="5"/>
        <v>1756</v>
      </c>
      <c r="G54" s="52"/>
    </row>
    <row r="55" spans="2:7" ht="11.4" x14ac:dyDescent="0.2">
      <c r="B55" s="71" t="s">
        <v>65</v>
      </c>
      <c r="C55" s="71"/>
      <c r="D55" s="65">
        <v>86</v>
      </c>
      <c r="E55" s="65">
        <v>0</v>
      </c>
      <c r="F55" s="65">
        <f t="shared" si="5"/>
        <v>-86</v>
      </c>
      <c r="G55" s="52"/>
    </row>
    <row r="56" spans="2:7" ht="11.4" x14ac:dyDescent="0.2">
      <c r="B56" s="71" t="s">
        <v>22</v>
      </c>
      <c r="C56" s="71"/>
      <c r="D56" s="65">
        <v>678</v>
      </c>
      <c r="E56" s="65">
        <v>890</v>
      </c>
      <c r="F56" s="65">
        <f t="shared" si="5"/>
        <v>212</v>
      </c>
      <c r="G56" s="52"/>
    </row>
    <row r="57" spans="2:7" ht="11.4" x14ac:dyDescent="0.2">
      <c r="B57" s="71" t="s">
        <v>26</v>
      </c>
      <c r="C57" s="71"/>
      <c r="D57" s="65">
        <v>1184</v>
      </c>
      <c r="E57" s="65">
        <v>2700</v>
      </c>
      <c r="F57" s="65">
        <f t="shared" si="5"/>
        <v>1516</v>
      </c>
      <c r="G57" s="52"/>
    </row>
    <row r="58" spans="2:7" ht="11.4" x14ac:dyDescent="0.2">
      <c r="B58" s="71" t="s">
        <v>27</v>
      </c>
      <c r="C58" s="71"/>
      <c r="D58" s="65">
        <v>147</v>
      </c>
      <c r="E58" s="65">
        <v>200</v>
      </c>
      <c r="F58" s="65">
        <f t="shared" si="5"/>
        <v>53</v>
      </c>
      <c r="G58" s="52"/>
    </row>
    <row r="59" spans="2:7" ht="11.4" x14ac:dyDescent="0.2">
      <c r="B59" s="71" t="s">
        <v>29</v>
      </c>
      <c r="C59" s="71"/>
      <c r="D59" s="65">
        <v>1000</v>
      </c>
      <c r="E59" s="65">
        <v>1260</v>
      </c>
      <c r="F59" s="65">
        <f t="shared" si="5"/>
        <v>260</v>
      </c>
      <c r="G59" s="52"/>
    </row>
    <row r="60" spans="2:7" ht="11.4" x14ac:dyDescent="0.2">
      <c r="B60" s="71" t="s">
        <v>28</v>
      </c>
      <c r="C60" s="71"/>
      <c r="D60" s="65">
        <v>554</v>
      </c>
      <c r="E60" s="65">
        <v>310</v>
      </c>
      <c r="F60" s="65">
        <f t="shared" si="5"/>
        <v>-244</v>
      </c>
      <c r="G60" s="52"/>
    </row>
    <row r="61" spans="2:7" ht="11.4" x14ac:dyDescent="0.2">
      <c r="B61" s="71" t="s">
        <v>20</v>
      </c>
      <c r="C61" s="71"/>
      <c r="D61" s="72">
        <f>SUM(D48:D60)</f>
        <v>14932</v>
      </c>
      <c r="E61" s="72">
        <f>SUM(E48:E60)</f>
        <v>21260</v>
      </c>
      <c r="F61" s="72">
        <f>SUM(F48:F60)</f>
        <v>6328</v>
      </c>
      <c r="G61" s="52"/>
    </row>
    <row r="62" spans="2:7" ht="11.4" x14ac:dyDescent="0.2">
      <c r="B62" s="31"/>
      <c r="C62" s="31"/>
      <c r="D62" s="65"/>
      <c r="E62" s="65"/>
      <c r="F62" s="56"/>
      <c r="G62" s="52"/>
    </row>
    <row r="63" spans="2:7" ht="11.4" x14ac:dyDescent="0.2">
      <c r="B63" s="31" t="s">
        <v>1</v>
      </c>
      <c r="C63" s="31"/>
      <c r="D63" s="51"/>
      <c r="E63" s="51"/>
      <c r="F63" s="51"/>
      <c r="G63" s="52"/>
    </row>
    <row r="64" spans="2:7" ht="11.4" x14ac:dyDescent="0.2">
      <c r="B64" s="31"/>
      <c r="C64" s="31"/>
      <c r="D64" s="51"/>
      <c r="E64" s="51"/>
      <c r="F64" s="51"/>
      <c r="G64" s="52"/>
    </row>
  </sheetData>
  <printOptions horizontalCentered="1"/>
  <pageMargins left="0.74803149606299213" right="0.74803149606299213" top="0.78740157480314965" bottom="0.78740157480314965" header="0.51181102362204722" footer="0.51181102362204722"/>
  <pageSetup paperSize="9" scale="88" orientation="portrait" r:id="rId1"/>
  <headerFooter alignWithMargins="0">
    <oddFooter>&amp;RPage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J24"/>
  <sheetViews>
    <sheetView workbookViewId="0">
      <selection activeCell="A22" sqref="A22"/>
    </sheetView>
  </sheetViews>
  <sheetFormatPr defaultColWidth="8.88671875" defaultRowHeight="13.2" x14ac:dyDescent="0.25"/>
  <cols>
    <col min="1" max="1" width="14.88671875" style="13" customWidth="1"/>
    <col min="2" max="2" width="13.6640625" style="13" customWidth="1"/>
    <col min="3" max="3" width="8.6640625" style="13" customWidth="1"/>
    <col min="4" max="4" width="15.5546875" style="13" customWidth="1"/>
    <col min="5" max="5" width="15.88671875" style="13" customWidth="1"/>
    <col min="6" max="6" width="14.109375" style="13" bestFit="1" customWidth="1"/>
    <col min="7" max="7" width="8.88671875" style="13"/>
    <col min="8" max="9" width="14.88671875" style="13" bestFit="1" customWidth="1"/>
    <col min="10" max="10" width="14.109375" style="13" bestFit="1" customWidth="1"/>
    <col min="11" max="16384" width="8.88671875" style="13"/>
  </cols>
  <sheetData>
    <row r="2" spans="1:10" ht="20.399999999999999" x14ac:dyDescent="0.35">
      <c r="A2" s="167" t="s">
        <v>40</v>
      </c>
      <c r="B2" s="167"/>
      <c r="C2" s="167"/>
      <c r="D2" s="167"/>
      <c r="E2" s="167"/>
      <c r="F2" s="167"/>
      <c r="G2" s="167"/>
      <c r="H2" s="167"/>
      <c r="I2" s="167"/>
      <c r="J2" s="167"/>
    </row>
    <row r="4" spans="1:10" ht="21" x14ac:dyDescent="0.4">
      <c r="A4" s="15"/>
      <c r="B4" s="15"/>
      <c r="C4" s="15"/>
      <c r="D4" s="16"/>
      <c r="E4" s="18" t="s">
        <v>35</v>
      </c>
      <c r="F4" s="16"/>
      <c r="G4" s="14"/>
      <c r="I4" s="18" t="s">
        <v>19</v>
      </c>
    </row>
    <row r="5" spans="1:10" ht="21" x14ac:dyDescent="0.4">
      <c r="A5" s="17"/>
      <c r="B5" s="17"/>
      <c r="D5" s="91" t="s">
        <v>37</v>
      </c>
      <c r="E5" s="19" t="s">
        <v>8</v>
      </c>
      <c r="F5" s="16">
        <v>39</v>
      </c>
      <c r="G5" s="14"/>
      <c r="I5" s="19" t="s">
        <v>8</v>
      </c>
      <c r="J5" s="19">
        <v>39</v>
      </c>
    </row>
    <row r="6" spans="1:10" x14ac:dyDescent="0.25">
      <c r="A6" s="14"/>
      <c r="B6" s="14"/>
      <c r="C6" s="14"/>
      <c r="D6" s="16"/>
      <c r="F6" s="16"/>
      <c r="G6" s="14"/>
      <c r="H6" s="14"/>
      <c r="J6" s="14"/>
    </row>
    <row r="7" spans="1:10" x14ac:dyDescent="0.25">
      <c r="A7" s="14"/>
      <c r="B7" s="14"/>
      <c r="C7" s="14"/>
      <c r="D7" s="16"/>
      <c r="F7" s="16"/>
      <c r="G7" s="14"/>
      <c r="H7" s="14"/>
      <c r="J7" s="14"/>
    </row>
    <row r="8" spans="1:10" x14ac:dyDescent="0.25">
      <c r="A8" s="15"/>
      <c r="B8" s="15"/>
      <c r="C8" s="94" t="s">
        <v>32</v>
      </c>
      <c r="D8" s="19" t="s">
        <v>9</v>
      </c>
      <c r="E8" s="19" t="s">
        <v>10</v>
      </c>
      <c r="F8" s="19" t="s">
        <v>11</v>
      </c>
      <c r="G8" s="14"/>
      <c r="H8" s="19" t="s">
        <v>9</v>
      </c>
      <c r="I8" s="19" t="s">
        <v>10</v>
      </c>
      <c r="J8" s="19" t="s">
        <v>11</v>
      </c>
    </row>
    <row r="9" spans="1:10" x14ac:dyDescent="0.25">
      <c r="A9" s="15"/>
      <c r="B9" s="15"/>
      <c r="C9" s="15"/>
      <c r="D9" s="19" t="s">
        <v>12</v>
      </c>
      <c r="E9" s="19" t="s">
        <v>12</v>
      </c>
      <c r="F9" s="19" t="s">
        <v>12</v>
      </c>
      <c r="G9" s="14"/>
      <c r="H9" s="19" t="s">
        <v>12</v>
      </c>
      <c r="I9" s="19" t="s">
        <v>12</v>
      </c>
      <c r="J9" s="19" t="s">
        <v>12</v>
      </c>
    </row>
    <row r="10" spans="1:10" ht="15" x14ac:dyDescent="0.25">
      <c r="A10" s="26" t="s">
        <v>4</v>
      </c>
      <c r="B10" s="92">
        <v>42643</v>
      </c>
      <c r="C10" s="34">
        <v>13</v>
      </c>
      <c r="D10" s="93">
        <v>70895</v>
      </c>
      <c r="E10" s="93">
        <v>74217</v>
      </c>
      <c r="F10" s="93">
        <f>D10-E10</f>
        <v>-3322</v>
      </c>
      <c r="G10" s="34">
        <v>13</v>
      </c>
      <c r="H10" s="93">
        <v>67548</v>
      </c>
      <c r="I10" s="93">
        <v>73723</v>
      </c>
      <c r="J10" s="93">
        <f>H10-I10</f>
        <v>-6175</v>
      </c>
    </row>
    <row r="11" spans="1:10" ht="15" x14ac:dyDescent="0.25">
      <c r="A11" s="26" t="s">
        <v>4</v>
      </c>
      <c r="B11" s="92">
        <f>B10+90</f>
        <v>42733</v>
      </c>
      <c r="C11" s="34">
        <v>13</v>
      </c>
      <c r="D11" s="93">
        <f>145698-D10</f>
        <v>74803</v>
      </c>
      <c r="E11" s="93">
        <v>74207</v>
      </c>
      <c r="F11" s="93">
        <f>D11-E11</f>
        <v>596</v>
      </c>
      <c r="G11" s="34">
        <v>13</v>
      </c>
      <c r="H11" s="93">
        <f>140251-H10</f>
        <v>72703</v>
      </c>
      <c r="I11" s="93">
        <f>147446-I10</f>
        <v>73723</v>
      </c>
      <c r="J11" s="93">
        <f>H11-I11</f>
        <v>-1020</v>
      </c>
    </row>
    <row r="12" spans="1:10" ht="15" x14ac:dyDescent="0.25">
      <c r="A12" s="26" t="s">
        <v>38</v>
      </c>
      <c r="B12" s="92">
        <f>B11+90</f>
        <v>42823</v>
      </c>
      <c r="C12" s="34">
        <v>10</v>
      </c>
      <c r="D12" s="93">
        <f>12093-1912</f>
        <v>10181</v>
      </c>
      <c r="E12" s="93">
        <f>11110-2000</f>
        <v>9110</v>
      </c>
      <c r="F12" s="93">
        <f>D12-E12</f>
        <v>1071</v>
      </c>
      <c r="G12" s="34">
        <v>0</v>
      </c>
      <c r="H12" s="93">
        <v>0</v>
      </c>
      <c r="I12" s="93">
        <v>0</v>
      </c>
      <c r="J12" s="93">
        <f>H12-I12</f>
        <v>0</v>
      </c>
    </row>
    <row r="13" spans="1:10" ht="15" x14ac:dyDescent="0.25">
      <c r="A13" s="26" t="s">
        <v>4</v>
      </c>
      <c r="B13" s="92">
        <f>B11+90</f>
        <v>42823</v>
      </c>
      <c r="C13" s="34">
        <v>13</v>
      </c>
      <c r="D13" s="93" t="e">
        <f>D15-SUM(D10:D12)</f>
        <v>#REF!</v>
      </c>
      <c r="E13" s="93" t="e">
        <f>E15-SUM(E10:E12)</f>
        <v>#REF!</v>
      </c>
      <c r="F13" s="93" t="e">
        <f>D13-E13</f>
        <v>#REF!</v>
      </c>
      <c r="G13" s="34">
        <v>13</v>
      </c>
      <c r="H13" s="93">
        <f>H15-SUM(H10:H11)</f>
        <v>70884</v>
      </c>
      <c r="I13" s="93">
        <f>I15-SUM(I10:I11)</f>
        <v>73723</v>
      </c>
      <c r="J13" s="93">
        <f>H13-I13</f>
        <v>-2839</v>
      </c>
    </row>
    <row r="14" spans="1:10" ht="15" x14ac:dyDescent="0.25">
      <c r="A14" s="93"/>
      <c r="B14" s="93"/>
      <c r="C14" s="93"/>
      <c r="D14" s="93"/>
      <c r="E14" s="93"/>
      <c r="F14" s="93"/>
      <c r="G14" s="14"/>
      <c r="H14" s="19"/>
      <c r="I14" s="19"/>
      <c r="J14" s="19"/>
    </row>
    <row r="15" spans="1:10" ht="22.8" x14ac:dyDescent="0.4">
      <c r="A15" s="26" t="s">
        <v>4</v>
      </c>
      <c r="B15" s="26" t="s">
        <v>31</v>
      </c>
      <c r="C15" s="26"/>
      <c r="D15" s="30" t="e">
        <f>#REF!</f>
        <v>#REF!</v>
      </c>
      <c r="E15" s="30" t="e">
        <f>#REF!</f>
        <v>#REF!</v>
      </c>
      <c r="F15" s="30" t="e">
        <f>D15-E15</f>
        <v>#REF!</v>
      </c>
      <c r="G15" s="23"/>
      <c r="H15" s="30">
        <v>211135</v>
      </c>
      <c r="I15" s="30">
        <v>221169</v>
      </c>
      <c r="J15" s="30">
        <f>H15-I15</f>
        <v>-10034</v>
      </c>
    </row>
    <row r="16" spans="1:10" ht="22.8" x14ac:dyDescent="0.4">
      <c r="A16" s="26"/>
      <c r="B16" s="26"/>
      <c r="C16" s="26"/>
      <c r="D16" s="25"/>
      <c r="E16" s="25"/>
      <c r="F16" s="30"/>
      <c r="G16" s="34"/>
      <c r="H16" s="25"/>
      <c r="I16" s="25"/>
      <c r="J16" s="30"/>
    </row>
    <row r="17" spans="1:10" ht="22.8" x14ac:dyDescent="0.4">
      <c r="A17" s="33"/>
      <c r="B17" s="33"/>
      <c r="C17" s="33"/>
      <c r="D17" s="33"/>
      <c r="E17" s="29"/>
      <c r="F17" s="33"/>
      <c r="G17" s="33"/>
      <c r="H17" s="33"/>
      <c r="I17" s="33"/>
      <c r="J17" s="33"/>
    </row>
    <row r="18" spans="1:10" ht="15" x14ac:dyDescent="0.25">
      <c r="A18" s="26" t="s">
        <v>33</v>
      </c>
      <c r="B18" s="92">
        <f>B10</f>
        <v>42643</v>
      </c>
      <c r="C18" s="95">
        <f>C10</f>
        <v>13</v>
      </c>
      <c r="D18" s="95">
        <f>D10/$C18</f>
        <v>5453.4615384615381</v>
      </c>
      <c r="E18" s="95">
        <f>E10/$C18</f>
        <v>5709</v>
      </c>
      <c r="F18" s="93">
        <f>D18-E18</f>
        <v>-255.53846153846189</v>
      </c>
      <c r="G18" s="95">
        <f>G10</f>
        <v>13</v>
      </c>
      <c r="H18" s="95">
        <f>H10/$G18</f>
        <v>5196</v>
      </c>
      <c r="I18" s="95">
        <f>I10/$G18</f>
        <v>5671</v>
      </c>
      <c r="J18" s="93">
        <f>H18-I18</f>
        <v>-475</v>
      </c>
    </row>
    <row r="19" spans="1:10" ht="15" x14ac:dyDescent="0.25">
      <c r="A19" s="26" t="s">
        <v>33</v>
      </c>
      <c r="B19" s="92">
        <f t="shared" ref="B19:B21" si="0">B11</f>
        <v>42733</v>
      </c>
      <c r="C19" s="95">
        <f>C11</f>
        <v>13</v>
      </c>
      <c r="D19" s="95">
        <f>D11/$C19</f>
        <v>5754.0769230769229</v>
      </c>
      <c r="E19" s="95">
        <f>E11/$C19</f>
        <v>5708.2307692307695</v>
      </c>
      <c r="F19" s="93">
        <f t="shared" ref="F19:F20" si="1">D19-E19</f>
        <v>45.846153846153356</v>
      </c>
      <c r="G19" s="95">
        <f>G11</f>
        <v>13</v>
      </c>
      <c r="H19" s="95">
        <f t="shared" ref="H19:I19" si="2">H11/$G19</f>
        <v>5592.5384615384619</v>
      </c>
      <c r="I19" s="95">
        <f t="shared" si="2"/>
        <v>5671</v>
      </c>
      <c r="J19" s="93">
        <f t="shared" ref="J19:J21" si="3">H19-I19</f>
        <v>-78.461538461538112</v>
      </c>
    </row>
    <row r="20" spans="1:10" ht="15" x14ac:dyDescent="0.25">
      <c r="A20" s="26" t="s">
        <v>39</v>
      </c>
      <c r="B20" s="92">
        <f t="shared" si="0"/>
        <v>42823</v>
      </c>
      <c r="C20" s="95">
        <f t="shared" ref="C20:C21" si="4">C12</f>
        <v>10</v>
      </c>
      <c r="D20" s="95">
        <f t="shared" ref="D20:E21" si="5">D12/$C20</f>
        <v>1018.1</v>
      </c>
      <c r="E20" s="95">
        <f t="shared" si="5"/>
        <v>911</v>
      </c>
      <c r="F20" s="93">
        <f t="shared" si="1"/>
        <v>107.10000000000002</v>
      </c>
      <c r="G20" s="95"/>
      <c r="H20" s="95"/>
      <c r="I20" s="95"/>
      <c r="J20" s="93"/>
    </row>
    <row r="21" spans="1:10" ht="15" x14ac:dyDescent="0.25">
      <c r="A21" s="26" t="s">
        <v>33</v>
      </c>
      <c r="B21" s="92">
        <f t="shared" si="0"/>
        <v>42823</v>
      </c>
      <c r="C21" s="95">
        <f t="shared" si="4"/>
        <v>13</v>
      </c>
      <c r="D21" s="95" t="e">
        <f t="shared" si="5"/>
        <v>#REF!</v>
      </c>
      <c r="E21" s="95" t="e">
        <f t="shared" si="5"/>
        <v>#REF!</v>
      </c>
      <c r="F21" s="93" t="e">
        <f t="shared" ref="F21" si="6">D21-E21</f>
        <v>#REF!</v>
      </c>
      <c r="G21" s="95">
        <f t="shared" ref="G21" si="7">G13</f>
        <v>13</v>
      </c>
      <c r="H21" s="95">
        <f t="shared" ref="H21:I21" si="8">H13/$G21</f>
        <v>5452.6153846153848</v>
      </c>
      <c r="I21" s="95">
        <f t="shared" si="8"/>
        <v>5671</v>
      </c>
      <c r="J21" s="93">
        <f t="shared" si="3"/>
        <v>-218.38461538461524</v>
      </c>
    </row>
    <row r="22" spans="1:10" ht="15" x14ac:dyDescent="0.25">
      <c r="A22" s="26"/>
      <c r="B22" s="26"/>
      <c r="C22" s="95"/>
      <c r="D22" s="95"/>
      <c r="E22" s="95"/>
      <c r="F22" s="93"/>
      <c r="G22" s="33"/>
      <c r="H22" s="33"/>
      <c r="I22" s="33"/>
      <c r="J22" s="33"/>
    </row>
    <row r="23" spans="1:10" ht="22.8" x14ac:dyDescent="0.4">
      <c r="A23" s="26" t="s">
        <v>13</v>
      </c>
      <c r="B23" s="26"/>
      <c r="C23" s="34">
        <f>F5</f>
        <v>39</v>
      </c>
      <c r="D23" s="25" t="e">
        <f>D15/C23</f>
        <v>#REF!</v>
      </c>
      <c r="E23" s="25" t="e">
        <f>E15/C23</f>
        <v>#REF!</v>
      </c>
      <c r="F23" s="30" t="e">
        <f>D23-E23</f>
        <v>#REF!</v>
      </c>
      <c r="G23" s="23"/>
      <c r="H23" s="25">
        <f>H15/J5</f>
        <v>5413.7179487179483</v>
      </c>
      <c r="I23" s="25">
        <f>I15/J5</f>
        <v>5671</v>
      </c>
      <c r="J23" s="30">
        <f>H23-I23</f>
        <v>-257.28205128205173</v>
      </c>
    </row>
    <row r="24" spans="1:10" ht="22.8" x14ac:dyDescent="0.4">
      <c r="A24" s="26"/>
      <c r="B24" s="26"/>
      <c r="C24" s="26"/>
      <c r="D24" s="25"/>
      <c r="E24" s="25"/>
      <c r="F24" s="36"/>
      <c r="G24" s="23"/>
      <c r="H24" s="20"/>
      <c r="I24" s="25"/>
      <c r="J24" s="21"/>
    </row>
  </sheetData>
  <mergeCells count="1">
    <mergeCell ref="A2:J2"/>
  </mergeCells>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Summary</vt:lpstr>
      <vt:lpstr>PL</vt:lpstr>
      <vt:lpstr>BalSht</vt:lpstr>
      <vt:lpstr>Notes</vt:lpstr>
      <vt:lpstr>PLM</vt:lpstr>
      <vt:lpstr>Qtr</vt:lpstr>
      <vt:lpstr>BalSht!Print_Area</vt:lpstr>
      <vt:lpstr>Notes!Print_Area</vt:lpstr>
      <vt:lpstr>PL!Print_Area</vt:lpstr>
      <vt:lpstr>PLM!Print_Area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&amp; Loss (Budget Analysis)</dc:title>
  <dc:creator>Gary Dorey</dc:creator>
  <cp:lastModifiedBy>admin</cp:lastModifiedBy>
  <cp:lastPrinted>2019-05-29T03:39:18Z</cp:lastPrinted>
  <dcterms:created xsi:type="dcterms:W3CDTF">2000-09-06T18:24:45Z</dcterms:created>
  <dcterms:modified xsi:type="dcterms:W3CDTF">2019-05-29T03:40:19Z</dcterms:modified>
</cp:coreProperties>
</file>